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Z:\GS\8 - Entwürfe Accounts Printmedien\Dokumente für Homepage\Veranstaltungen\"/>
    </mc:Choice>
  </mc:AlternateContent>
  <xr:revisionPtr revIDLastSave="0" documentId="13_ncr:1_{3AE8E758-9555-4DCC-91A4-944E7D5056CD}" xr6:coauthVersionLast="36" xr6:coauthVersionMax="36" xr10:uidLastSave="{00000000-0000-0000-0000-000000000000}"/>
  <bookViews>
    <workbookView xWindow="0" yWindow="0" windowWidth="38400" windowHeight="17565" xr2:uid="{00000000-000D-0000-FFFF-FFFF00000000}"/>
  </bookViews>
  <sheets>
    <sheet name="Kalkulation" sheetId="7" r:id="rId1"/>
    <sheet name="Essen" sheetId="10" r:id="rId2"/>
    <sheet name="Getränkekalkulation" sheetId="3" r:id="rId3"/>
    <sheet name="Mischungen" sheetId="5" r:id="rId4"/>
    <sheet name="Abrechnung" sheetId="9" r:id="rId5"/>
    <sheet name="Getränkeabrechnung" sheetId="8" state="hidden" r:id="rId6"/>
  </sheets>
  <definedNames>
    <definedName name="_xlnm.Print_Area" localSheetId="5">Getränkeabrechnung!$A$4:$F$30</definedName>
    <definedName name="_xlnm.Print_Area" localSheetId="2">Getränkekalkulation!$A$4:$S$36</definedName>
    <definedName name="_xlnm.Print_Area" localSheetId="3">Mischungen!$B$28:$P$56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9" l="1"/>
  <c r="B1" i="9" l="1"/>
  <c r="G2" i="9" l="1"/>
  <c r="A31" i="10"/>
  <c r="J11" i="10"/>
  <c r="J12" i="10"/>
  <c r="J13" i="10"/>
  <c r="J14" i="10"/>
  <c r="J15" i="10"/>
  <c r="J16" i="10"/>
  <c r="J21" i="10"/>
  <c r="J22" i="10"/>
  <c r="J24" i="10"/>
  <c r="J25" i="10"/>
  <c r="J26" i="10"/>
  <c r="J27" i="10"/>
  <c r="J28" i="10"/>
  <c r="J29" i="10"/>
  <c r="J30" i="10"/>
  <c r="I6" i="10"/>
  <c r="J6" i="10" s="1"/>
  <c r="B12" i="5"/>
  <c r="E35" i="10" l="1"/>
  <c r="K30" i="10"/>
  <c r="Q30" i="10" s="1"/>
  <c r="I30" i="10"/>
  <c r="N30" i="10" s="1"/>
  <c r="O30" i="10" s="1"/>
  <c r="H30" i="10"/>
  <c r="K29" i="10"/>
  <c r="Q29" i="10" s="1"/>
  <c r="I29" i="10"/>
  <c r="N29" i="10" s="1"/>
  <c r="O29" i="10" s="1"/>
  <c r="H29" i="10"/>
  <c r="K28" i="10"/>
  <c r="Q28" i="10" s="1"/>
  <c r="I28" i="10"/>
  <c r="N28" i="10" s="1"/>
  <c r="O28" i="10" s="1"/>
  <c r="H28" i="10"/>
  <c r="K27" i="10"/>
  <c r="Q27" i="10" s="1"/>
  <c r="I27" i="10"/>
  <c r="N27" i="10" s="1"/>
  <c r="O27" i="10" s="1"/>
  <c r="H27" i="10"/>
  <c r="K26" i="10"/>
  <c r="Q26" i="10" s="1"/>
  <c r="I26" i="10"/>
  <c r="N26" i="10" s="1"/>
  <c r="O26" i="10" s="1"/>
  <c r="H26" i="10"/>
  <c r="K25" i="10"/>
  <c r="Q25" i="10" s="1"/>
  <c r="I25" i="10"/>
  <c r="N25" i="10" s="1"/>
  <c r="O25" i="10" s="1"/>
  <c r="H25" i="10"/>
  <c r="K24" i="10"/>
  <c r="Q24" i="10" s="1"/>
  <c r="I24" i="10"/>
  <c r="N24" i="10" s="1"/>
  <c r="O24" i="10" s="1"/>
  <c r="H24" i="10"/>
  <c r="I23" i="10"/>
  <c r="J23" i="10" s="1"/>
  <c r="K23" i="10" s="1"/>
  <c r="Q23" i="10" s="1"/>
  <c r="H23" i="10"/>
  <c r="K22" i="10"/>
  <c r="Q22" i="10" s="1"/>
  <c r="I22" i="10"/>
  <c r="N22" i="10" s="1"/>
  <c r="O22" i="10" s="1"/>
  <c r="H22" i="10"/>
  <c r="K21" i="10"/>
  <c r="Q21" i="10" s="1"/>
  <c r="I21" i="10"/>
  <c r="N21" i="10" s="1"/>
  <c r="O21" i="10" s="1"/>
  <c r="H21" i="10"/>
  <c r="I20" i="10"/>
  <c r="J20" i="10" s="1"/>
  <c r="K20" i="10" s="1"/>
  <c r="Q20" i="10" s="1"/>
  <c r="H20" i="10"/>
  <c r="I19" i="10"/>
  <c r="H19" i="10"/>
  <c r="I18" i="10"/>
  <c r="J18" i="10" s="1"/>
  <c r="P18" i="10" s="1"/>
  <c r="H18" i="10"/>
  <c r="I17" i="10"/>
  <c r="J17" i="10" s="1"/>
  <c r="K17" i="10" s="1"/>
  <c r="Q17" i="10" s="1"/>
  <c r="H17" i="10"/>
  <c r="P16" i="10"/>
  <c r="I16" i="10"/>
  <c r="N16" i="10" s="1"/>
  <c r="O16" i="10" s="1"/>
  <c r="H16" i="10"/>
  <c r="K15" i="10"/>
  <c r="Q15" i="10" s="1"/>
  <c r="I15" i="10"/>
  <c r="N15" i="10" s="1"/>
  <c r="O15" i="10" s="1"/>
  <c r="H15" i="10"/>
  <c r="I14" i="10"/>
  <c r="N14" i="10" s="1"/>
  <c r="O14" i="10" s="1"/>
  <c r="H14" i="10"/>
  <c r="I13" i="10"/>
  <c r="H13" i="10"/>
  <c r="I12" i="10"/>
  <c r="H12" i="10"/>
  <c r="P11" i="10"/>
  <c r="I11" i="10"/>
  <c r="H11" i="10"/>
  <c r="I10" i="10"/>
  <c r="H10" i="10"/>
  <c r="I9" i="10"/>
  <c r="J9" i="10" s="1"/>
  <c r="K9" i="10" s="1"/>
  <c r="Q9" i="10" s="1"/>
  <c r="H9" i="10"/>
  <c r="I8" i="10"/>
  <c r="J8" i="10" s="1"/>
  <c r="H8" i="10"/>
  <c r="I7" i="10"/>
  <c r="J7" i="10" s="1"/>
  <c r="P7" i="10" s="1"/>
  <c r="H7" i="10"/>
  <c r="K6" i="10"/>
  <c r="Q6" i="10" s="1"/>
  <c r="H6" i="10"/>
  <c r="Q5" i="10"/>
  <c r="H34" i="10" l="1"/>
  <c r="K7" i="10"/>
  <c r="Q7" i="10" s="1"/>
  <c r="N19" i="10"/>
  <c r="O19" i="10" s="1"/>
  <c r="J19" i="10"/>
  <c r="P19" i="10" s="1"/>
  <c r="N10" i="10"/>
  <c r="O10" i="10" s="1"/>
  <c r="J10" i="10"/>
  <c r="K10" i="10" s="1"/>
  <c r="Q10" i="10" s="1"/>
  <c r="N18" i="10"/>
  <c r="O18" i="10" s="1"/>
  <c r="N17" i="10"/>
  <c r="O17" i="10" s="1"/>
  <c r="N20" i="10"/>
  <c r="O20" i="10" s="1"/>
  <c r="P23" i="10"/>
  <c r="N23" i="10"/>
  <c r="O23" i="10" s="1"/>
  <c r="P6" i="10"/>
  <c r="N12" i="10"/>
  <c r="O12" i="10" s="1"/>
  <c r="N8" i="10"/>
  <c r="O8" i="10" s="1"/>
  <c r="N11" i="10"/>
  <c r="O11" i="10" s="1"/>
  <c r="P29" i="10"/>
  <c r="P27" i="10"/>
  <c r="N7" i="10"/>
  <c r="O7" i="10" s="1"/>
  <c r="N13" i="10"/>
  <c r="O13" i="10" s="1"/>
  <c r="P9" i="10"/>
  <c r="P21" i="10"/>
  <c r="P25" i="10"/>
  <c r="N9" i="10"/>
  <c r="O9" i="10" s="1"/>
  <c r="P8" i="10"/>
  <c r="K8" i="10"/>
  <c r="Q8" i="10" s="1"/>
  <c r="P13" i="10"/>
  <c r="K13" i="10"/>
  <c r="Q13" i="10" s="1"/>
  <c r="P14" i="10"/>
  <c r="K14" i="10"/>
  <c r="Q14" i="10" s="1"/>
  <c r="P12" i="10"/>
  <c r="K12" i="10"/>
  <c r="Q12" i="10" s="1"/>
  <c r="P17" i="10"/>
  <c r="K18" i="10"/>
  <c r="Q18" i="10" s="1"/>
  <c r="N6" i="10"/>
  <c r="O6" i="10" s="1"/>
  <c r="K11" i="10"/>
  <c r="Q11" i="10" s="1"/>
  <c r="P15" i="10"/>
  <c r="K16" i="10"/>
  <c r="Q16" i="10" s="1"/>
  <c r="P20" i="10"/>
  <c r="P22" i="10"/>
  <c r="P24" i="10"/>
  <c r="P26" i="10"/>
  <c r="P28" i="10"/>
  <c r="P30" i="10"/>
  <c r="P10" i="10" l="1"/>
  <c r="P33" i="10" s="1"/>
  <c r="P36" i="10" s="1"/>
  <c r="K19" i="10"/>
  <c r="Q19" i="10" s="1"/>
  <c r="Q33" i="10" s="1"/>
  <c r="Q36" i="10" s="1"/>
  <c r="C39" i="7" s="1"/>
  <c r="H36" i="10"/>
  <c r="F39" i="7" s="1"/>
  <c r="I21" i="9" l="1"/>
  <c r="H21" i="9"/>
  <c r="D21" i="9"/>
  <c r="C21" i="9"/>
  <c r="K21" i="9" l="1"/>
  <c r="I26" i="9" s="1"/>
  <c r="I27" i="9" s="1"/>
  <c r="I25" i="9"/>
  <c r="A7" i="8" l="1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D26" i="8" s="1"/>
  <c r="B27" i="8"/>
  <c r="D27" i="8" s="1"/>
  <c r="B28" i="8"/>
  <c r="D28" i="8" s="1"/>
  <c r="B29" i="8"/>
  <c r="D29" i="8" s="1"/>
  <c r="B30" i="8"/>
  <c r="D30" i="8" s="1"/>
  <c r="B6" i="8"/>
  <c r="F21" i="8" l="1"/>
  <c r="F25" i="8"/>
  <c r="F29" i="8"/>
  <c r="F28" i="8"/>
  <c r="F24" i="8"/>
  <c r="F27" i="8"/>
  <c r="F23" i="8"/>
  <c r="F30" i="8"/>
  <c r="F26" i="8"/>
  <c r="F22" i="8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6" i="3"/>
  <c r="B28" i="5"/>
  <c r="A31" i="3"/>
  <c r="E35" i="3"/>
  <c r="I12" i="3"/>
  <c r="B2" i="5"/>
  <c r="B3" i="5"/>
  <c r="B4" i="5"/>
  <c r="B5" i="5"/>
  <c r="B6" i="5"/>
  <c r="B7" i="5"/>
  <c r="B8" i="5"/>
  <c r="B9" i="5"/>
  <c r="B10" i="5"/>
  <c r="B11" i="5"/>
  <c r="B13" i="5"/>
  <c r="B14" i="5"/>
  <c r="B15" i="5"/>
  <c r="B16" i="5"/>
  <c r="B17" i="5"/>
  <c r="B18" i="5"/>
  <c r="B19" i="5"/>
  <c r="B20" i="5"/>
  <c r="B22" i="5"/>
  <c r="B23" i="5"/>
  <c r="B24" i="5"/>
  <c r="B25" i="5"/>
  <c r="B26" i="5"/>
  <c r="B21" i="5"/>
  <c r="F33" i="7" l="1"/>
  <c r="C33" i="7"/>
  <c r="S17" i="3" l="1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I22" i="3"/>
  <c r="O22" i="3" s="1"/>
  <c r="P22" i="3" s="1"/>
  <c r="I23" i="3"/>
  <c r="D19" i="5" s="1"/>
  <c r="I24" i="3"/>
  <c r="D20" i="5" s="1"/>
  <c r="I25" i="3"/>
  <c r="O25" i="3" s="1"/>
  <c r="P25" i="3" s="1"/>
  <c r="I26" i="3"/>
  <c r="O26" i="3" s="1"/>
  <c r="P26" i="3" s="1"/>
  <c r="I27" i="3"/>
  <c r="D23" i="5" s="1"/>
  <c r="E23" i="5" s="1"/>
  <c r="I28" i="3"/>
  <c r="D24" i="5" s="1"/>
  <c r="E24" i="5" s="1"/>
  <c r="I29" i="3"/>
  <c r="O29" i="3" s="1"/>
  <c r="P29" i="3" s="1"/>
  <c r="I30" i="3"/>
  <c r="O30" i="3" s="1"/>
  <c r="P30" i="3" s="1"/>
  <c r="K21" i="3"/>
  <c r="K22" i="3"/>
  <c r="K23" i="3"/>
  <c r="K24" i="3"/>
  <c r="K25" i="3"/>
  <c r="K26" i="3"/>
  <c r="Q26" i="3" s="1"/>
  <c r="K27" i="3"/>
  <c r="Q27" i="3" s="1"/>
  <c r="K28" i="3"/>
  <c r="Q28" i="3" s="1"/>
  <c r="K29" i="3"/>
  <c r="L29" i="3" s="1"/>
  <c r="R29" i="3" s="1"/>
  <c r="K30" i="3"/>
  <c r="Q30" i="3" s="1"/>
  <c r="C56" i="5"/>
  <c r="D8" i="5"/>
  <c r="I7" i="3"/>
  <c r="I8" i="3"/>
  <c r="D4" i="5" s="1"/>
  <c r="I9" i="3"/>
  <c r="D5" i="5" s="1"/>
  <c r="I10" i="3"/>
  <c r="D6" i="5" s="1"/>
  <c r="I11" i="3"/>
  <c r="I13" i="3"/>
  <c r="D9" i="5" s="1"/>
  <c r="I14" i="3"/>
  <c r="D10" i="5" s="1"/>
  <c r="I15" i="3"/>
  <c r="I16" i="3"/>
  <c r="D12" i="5" s="1"/>
  <c r="I17" i="3"/>
  <c r="I18" i="3"/>
  <c r="D14" i="5" s="1"/>
  <c r="I19" i="3"/>
  <c r="D15" i="5" s="1"/>
  <c r="I20" i="3"/>
  <c r="D16" i="5" s="1"/>
  <c r="I21" i="3"/>
  <c r="D17" i="5" s="1"/>
  <c r="I6" i="3"/>
  <c r="D2" i="5" s="1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31" i="5"/>
  <c r="F32" i="5"/>
  <c r="F33" i="5"/>
  <c r="F34" i="5"/>
  <c r="E35" i="5"/>
  <c r="G35" i="5" s="1"/>
  <c r="F35" i="5"/>
  <c r="E36" i="5"/>
  <c r="G36" i="5" s="1"/>
  <c r="F36" i="5"/>
  <c r="E37" i="5"/>
  <c r="G37" i="5" s="1"/>
  <c r="F37" i="5"/>
  <c r="E38" i="5"/>
  <c r="G38" i="5" s="1"/>
  <c r="F38" i="5"/>
  <c r="E39" i="5"/>
  <c r="G39" i="5" s="1"/>
  <c r="F39" i="5"/>
  <c r="E40" i="5"/>
  <c r="G40" i="5" s="1"/>
  <c r="F40" i="5"/>
  <c r="E41" i="5"/>
  <c r="G41" i="5" s="1"/>
  <c r="F41" i="5"/>
  <c r="E42" i="5"/>
  <c r="G42" i="5" s="1"/>
  <c r="F42" i="5"/>
  <c r="E43" i="5"/>
  <c r="G43" i="5" s="1"/>
  <c r="F43" i="5"/>
  <c r="E44" i="5"/>
  <c r="G44" i="5" s="1"/>
  <c r="F44" i="5"/>
  <c r="E45" i="5"/>
  <c r="G45" i="5" s="1"/>
  <c r="F45" i="5"/>
  <c r="E46" i="5"/>
  <c r="G46" i="5" s="1"/>
  <c r="F46" i="5"/>
  <c r="E47" i="5"/>
  <c r="G47" i="5" s="1"/>
  <c r="F47" i="5"/>
  <c r="E48" i="5"/>
  <c r="G48" i="5" s="1"/>
  <c r="F48" i="5"/>
  <c r="E49" i="5"/>
  <c r="G49" i="5" s="1"/>
  <c r="F49" i="5"/>
  <c r="E50" i="5"/>
  <c r="G50" i="5" s="1"/>
  <c r="F50" i="5"/>
  <c r="E51" i="5"/>
  <c r="G51" i="5" s="1"/>
  <c r="F51" i="5"/>
  <c r="E52" i="5"/>
  <c r="G52" i="5" s="1"/>
  <c r="F52" i="5"/>
  <c r="E53" i="5"/>
  <c r="G53" i="5" s="1"/>
  <c r="F53" i="5"/>
  <c r="E54" i="5"/>
  <c r="G54" i="5" s="1"/>
  <c r="F54" i="5"/>
  <c r="E55" i="5"/>
  <c r="G55" i="5" s="1"/>
  <c r="F55" i="5"/>
  <c r="AB32" i="5"/>
  <c r="AC32" i="5"/>
  <c r="F10" i="5" s="1"/>
  <c r="B14" i="3" s="1"/>
  <c r="AD32" i="5"/>
  <c r="AE32" i="5"/>
  <c r="AB33" i="5"/>
  <c r="F15" i="5" s="1"/>
  <c r="B19" i="3" s="1"/>
  <c r="AC33" i="5"/>
  <c r="AD33" i="5"/>
  <c r="AE33" i="5"/>
  <c r="AB34" i="5"/>
  <c r="F16" i="5" s="1"/>
  <c r="B20" i="3" s="1"/>
  <c r="AC34" i="5"/>
  <c r="F5" i="5" s="1"/>
  <c r="B9" i="3" s="1"/>
  <c r="AD34" i="5"/>
  <c r="AE34" i="5"/>
  <c r="AB35" i="5"/>
  <c r="AC35" i="5"/>
  <c r="AD35" i="5"/>
  <c r="AE35" i="5"/>
  <c r="AB36" i="5"/>
  <c r="AC36" i="5"/>
  <c r="AD36" i="5"/>
  <c r="AE36" i="5"/>
  <c r="AB37" i="5"/>
  <c r="AC37" i="5"/>
  <c r="AD37" i="5"/>
  <c r="AE37" i="5"/>
  <c r="AB38" i="5"/>
  <c r="AC38" i="5"/>
  <c r="AD38" i="5"/>
  <c r="AE38" i="5"/>
  <c r="AB39" i="5"/>
  <c r="AC39" i="5"/>
  <c r="AD39" i="5"/>
  <c r="AE39" i="5"/>
  <c r="AB40" i="5"/>
  <c r="AC40" i="5"/>
  <c r="AD40" i="5"/>
  <c r="AE40" i="5"/>
  <c r="AB41" i="5"/>
  <c r="AC41" i="5"/>
  <c r="AD41" i="5"/>
  <c r="AE41" i="5"/>
  <c r="AB42" i="5"/>
  <c r="AC42" i="5"/>
  <c r="AD42" i="5"/>
  <c r="AE42" i="5"/>
  <c r="AB43" i="5"/>
  <c r="AC43" i="5"/>
  <c r="AD43" i="5"/>
  <c r="AE43" i="5"/>
  <c r="AB44" i="5"/>
  <c r="AC44" i="5"/>
  <c r="AD44" i="5"/>
  <c r="AE44" i="5"/>
  <c r="AB45" i="5"/>
  <c r="AC45" i="5"/>
  <c r="AD45" i="5"/>
  <c r="AE45" i="5"/>
  <c r="AB46" i="5"/>
  <c r="AC46" i="5"/>
  <c r="AD46" i="5"/>
  <c r="AE46" i="5"/>
  <c r="AB47" i="5"/>
  <c r="AC47" i="5"/>
  <c r="AD47" i="5"/>
  <c r="AE47" i="5"/>
  <c r="AB48" i="5"/>
  <c r="AC48" i="5"/>
  <c r="AD48" i="5"/>
  <c r="AE48" i="5"/>
  <c r="AB49" i="5"/>
  <c r="AC49" i="5"/>
  <c r="AD49" i="5"/>
  <c r="AE49" i="5"/>
  <c r="AB50" i="5"/>
  <c r="AC50" i="5"/>
  <c r="AD50" i="5"/>
  <c r="AE50" i="5"/>
  <c r="AB51" i="5"/>
  <c r="AC51" i="5"/>
  <c r="AD51" i="5"/>
  <c r="AE51" i="5"/>
  <c r="AB52" i="5"/>
  <c r="AC52" i="5"/>
  <c r="AD52" i="5"/>
  <c r="AE52" i="5"/>
  <c r="AB53" i="5"/>
  <c r="AC53" i="5"/>
  <c r="AD53" i="5"/>
  <c r="AE53" i="5"/>
  <c r="AB54" i="5"/>
  <c r="AC54" i="5"/>
  <c r="AD54" i="5"/>
  <c r="AE54" i="5"/>
  <c r="AB55" i="5"/>
  <c r="AC55" i="5"/>
  <c r="AD55" i="5"/>
  <c r="AE55" i="5"/>
  <c r="AE31" i="5"/>
  <c r="AD31" i="5"/>
  <c r="AC31" i="5"/>
  <c r="F13" i="5" s="1"/>
  <c r="B17" i="3" s="1"/>
  <c r="AB31" i="5"/>
  <c r="F2" i="5" s="1"/>
  <c r="B6" i="3" s="1"/>
  <c r="F3" i="5"/>
  <c r="B7" i="3" s="1"/>
  <c r="F4" i="5"/>
  <c r="B8" i="3" s="1"/>
  <c r="F6" i="5"/>
  <c r="B10" i="3" s="1"/>
  <c r="F8" i="5"/>
  <c r="B12" i="3" s="1"/>
  <c r="F9" i="5"/>
  <c r="B13" i="3" s="1"/>
  <c r="F11" i="5"/>
  <c r="B15" i="3" s="1"/>
  <c r="F18" i="5"/>
  <c r="B22" i="3" s="1"/>
  <c r="F19" i="5"/>
  <c r="B23" i="3" s="1"/>
  <c r="F20" i="5"/>
  <c r="B24" i="3" s="1"/>
  <c r="F21" i="5"/>
  <c r="B25" i="3" s="1"/>
  <c r="F22" i="5"/>
  <c r="B26" i="3" s="1"/>
  <c r="F23" i="5"/>
  <c r="B27" i="3" s="1"/>
  <c r="F24" i="5"/>
  <c r="B28" i="3" s="1"/>
  <c r="F25" i="5"/>
  <c r="B29" i="3" s="1"/>
  <c r="F26" i="5"/>
  <c r="B30" i="3" s="1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S7" i="3"/>
  <c r="S8" i="3"/>
  <c r="S9" i="3"/>
  <c r="S10" i="3"/>
  <c r="S11" i="3"/>
  <c r="S12" i="3"/>
  <c r="S13" i="3"/>
  <c r="S14" i="3"/>
  <c r="S15" i="3"/>
  <c r="S16" i="3"/>
  <c r="S6" i="3"/>
  <c r="C16" i="5"/>
  <c r="C17" i="5"/>
  <c r="C18" i="5"/>
  <c r="C19" i="5"/>
  <c r="C20" i="5"/>
  <c r="C21" i="5"/>
  <c r="C22" i="5"/>
  <c r="C23" i="5"/>
  <c r="C24" i="5"/>
  <c r="C25" i="5"/>
  <c r="C26" i="5"/>
  <c r="F31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2" i="5"/>
  <c r="R33" i="5"/>
  <c r="F14" i="5" l="1"/>
  <c r="B18" i="3" s="1"/>
  <c r="F7" i="5"/>
  <c r="I31" i="3"/>
  <c r="E19" i="5"/>
  <c r="L25" i="3"/>
  <c r="R25" i="3" s="1"/>
  <c r="D25" i="8"/>
  <c r="Q21" i="3"/>
  <c r="D21" i="8"/>
  <c r="Q24" i="3"/>
  <c r="D24" i="8"/>
  <c r="Q23" i="3"/>
  <c r="D23" i="8"/>
  <c r="Q22" i="3"/>
  <c r="D22" i="8"/>
  <c r="E20" i="5"/>
  <c r="F12" i="5"/>
  <c r="D21" i="5"/>
  <c r="E21" i="5" s="1"/>
  <c r="D25" i="5"/>
  <c r="E25" i="5" s="1"/>
  <c r="E30" i="8"/>
  <c r="E26" i="8"/>
  <c r="E22" i="8"/>
  <c r="E12" i="8"/>
  <c r="F12" i="8" s="1"/>
  <c r="E7" i="8"/>
  <c r="F7" i="8" s="1"/>
  <c r="E9" i="8"/>
  <c r="F9" i="8" s="1"/>
  <c r="E14" i="8"/>
  <c r="F14" i="8" s="1"/>
  <c r="E6" i="8"/>
  <c r="F6" i="8" s="1"/>
  <c r="E20" i="8"/>
  <c r="F20" i="8" s="1"/>
  <c r="E19" i="8"/>
  <c r="F19" i="8" s="1"/>
  <c r="E25" i="8"/>
  <c r="E28" i="8"/>
  <c r="E24" i="8"/>
  <c r="E15" i="8"/>
  <c r="F15" i="8" s="1"/>
  <c r="E10" i="8"/>
  <c r="F10" i="8" s="1"/>
  <c r="E29" i="8"/>
  <c r="E27" i="8"/>
  <c r="E23" i="8"/>
  <c r="E13" i="8"/>
  <c r="F13" i="8" s="1"/>
  <c r="E8" i="8"/>
  <c r="F8" i="8" s="1"/>
  <c r="E17" i="8"/>
  <c r="F17" i="8" s="1"/>
  <c r="D22" i="5"/>
  <c r="E22" i="5" s="1"/>
  <c r="D26" i="5"/>
  <c r="E26" i="5" s="1"/>
  <c r="D18" i="5"/>
  <c r="E18" i="5" s="1"/>
  <c r="D13" i="5"/>
  <c r="E13" i="5" s="1"/>
  <c r="O21" i="3"/>
  <c r="P21" i="3" s="1"/>
  <c r="O27" i="3"/>
  <c r="P27" i="3" s="1"/>
  <c r="O23" i="3"/>
  <c r="P23" i="3" s="1"/>
  <c r="D11" i="5"/>
  <c r="G11" i="5" s="1"/>
  <c r="D7" i="5"/>
  <c r="D3" i="5"/>
  <c r="G3" i="5" s="1"/>
  <c r="O28" i="3"/>
  <c r="P28" i="3" s="1"/>
  <c r="O24" i="3"/>
  <c r="P24" i="3" s="1"/>
  <c r="L28" i="3"/>
  <c r="R28" i="3" s="1"/>
  <c r="L24" i="3"/>
  <c r="R24" i="3" s="1"/>
  <c r="L26" i="3"/>
  <c r="R26" i="3" s="1"/>
  <c r="Q25" i="3"/>
  <c r="L30" i="3"/>
  <c r="R30" i="3" s="1"/>
  <c r="L22" i="3"/>
  <c r="R22" i="3" s="1"/>
  <c r="Q29" i="3"/>
  <c r="L27" i="3"/>
  <c r="R27" i="3" s="1"/>
  <c r="L23" i="3"/>
  <c r="R23" i="3" s="1"/>
  <c r="R31" i="5"/>
  <c r="P56" i="5"/>
  <c r="G24" i="5"/>
  <c r="G20" i="5"/>
  <c r="G15" i="5"/>
  <c r="R32" i="5"/>
  <c r="G9" i="5"/>
  <c r="G5" i="5"/>
  <c r="G23" i="5"/>
  <c r="G19" i="5"/>
  <c r="G14" i="5"/>
  <c r="G8" i="5"/>
  <c r="G4" i="5"/>
  <c r="G10" i="5"/>
  <c r="G25" i="5"/>
  <c r="G21" i="5"/>
  <c r="G16" i="5"/>
  <c r="G6" i="5"/>
  <c r="G2" i="5"/>
  <c r="F17" i="5"/>
  <c r="B21" i="3" s="1"/>
  <c r="E16" i="5"/>
  <c r="S33" i="3"/>
  <c r="E9" i="5"/>
  <c r="E5" i="5"/>
  <c r="E17" i="5"/>
  <c r="E14" i="5"/>
  <c r="E10" i="5"/>
  <c r="E6" i="5"/>
  <c r="E15" i="5"/>
  <c r="E2" i="5"/>
  <c r="E8" i="5"/>
  <c r="E12" i="5"/>
  <c r="E4" i="5"/>
  <c r="O18" i="3"/>
  <c r="P18" i="3" s="1"/>
  <c r="G12" i="5" l="1"/>
  <c r="J16" i="3" s="1"/>
  <c r="B16" i="3"/>
  <c r="E18" i="8"/>
  <c r="F18" i="8" s="1"/>
  <c r="E11" i="8"/>
  <c r="F11" i="8" s="1"/>
  <c r="B11" i="3"/>
  <c r="G7" i="5"/>
  <c r="E16" i="8"/>
  <c r="F16" i="8" s="1"/>
  <c r="E21" i="8"/>
  <c r="Q34" i="3"/>
  <c r="R34" i="3" s="1"/>
  <c r="G22" i="5"/>
  <c r="H22" i="5" s="1"/>
  <c r="R35" i="3"/>
  <c r="G13" i="5"/>
  <c r="J17" i="3" s="1"/>
  <c r="K17" i="3" s="1"/>
  <c r="E3" i="5"/>
  <c r="G26" i="5"/>
  <c r="J30" i="3" s="1"/>
  <c r="E7" i="5"/>
  <c r="E34" i="5" s="1"/>
  <c r="G34" i="5" s="1"/>
  <c r="E11" i="5"/>
  <c r="G18" i="5"/>
  <c r="J22" i="3" s="1"/>
  <c r="G17" i="5"/>
  <c r="H20" i="5"/>
  <c r="J24" i="3"/>
  <c r="H21" i="5"/>
  <c r="J25" i="3"/>
  <c r="H25" i="5"/>
  <c r="J29" i="3"/>
  <c r="H19" i="5"/>
  <c r="J23" i="3"/>
  <c r="H24" i="5"/>
  <c r="J28" i="3"/>
  <c r="H23" i="5"/>
  <c r="J27" i="3"/>
  <c r="H6" i="5"/>
  <c r="J10" i="3"/>
  <c r="H10" i="5"/>
  <c r="J14" i="3"/>
  <c r="H4" i="5"/>
  <c r="J8" i="3"/>
  <c r="H11" i="5"/>
  <c r="J15" i="3"/>
  <c r="H14" i="5"/>
  <c r="J18" i="3"/>
  <c r="K18" i="3" s="1"/>
  <c r="H9" i="5"/>
  <c r="J13" i="3"/>
  <c r="H16" i="5"/>
  <c r="J20" i="3"/>
  <c r="K20" i="3" s="1"/>
  <c r="H3" i="5"/>
  <c r="J7" i="3"/>
  <c r="H8" i="5"/>
  <c r="J12" i="3"/>
  <c r="H5" i="5"/>
  <c r="J9" i="3"/>
  <c r="H15" i="5"/>
  <c r="J19" i="3"/>
  <c r="K19" i="3" s="1"/>
  <c r="H7" i="5"/>
  <c r="J11" i="3"/>
  <c r="H12" i="5"/>
  <c r="H2" i="5"/>
  <c r="J6" i="3"/>
  <c r="E32" i="5"/>
  <c r="G32" i="5" s="1"/>
  <c r="E31" i="5"/>
  <c r="G31" i="5" s="1"/>
  <c r="E33" i="5" l="1"/>
  <c r="G33" i="5" s="1"/>
  <c r="D33" i="8"/>
  <c r="Q19" i="3"/>
  <c r="D19" i="8"/>
  <c r="Q20" i="3"/>
  <c r="D20" i="8"/>
  <c r="Q18" i="3"/>
  <c r="D18" i="8"/>
  <c r="Q17" i="3"/>
  <c r="D17" i="8"/>
  <c r="J26" i="3"/>
  <c r="H18" i="5"/>
  <c r="H13" i="5"/>
  <c r="H26" i="5"/>
  <c r="B27" i="5"/>
  <c r="R2" i="3" s="1"/>
  <c r="J21" i="3"/>
  <c r="H17" i="5"/>
  <c r="K6" i="3"/>
  <c r="K16" i="3"/>
  <c r="K12" i="3"/>
  <c r="K15" i="3"/>
  <c r="K14" i="3"/>
  <c r="K11" i="3"/>
  <c r="K9" i="3"/>
  <c r="K7" i="3"/>
  <c r="K13" i="3"/>
  <c r="K8" i="3"/>
  <c r="K10" i="3"/>
  <c r="O17" i="3"/>
  <c r="P17" i="3" s="1"/>
  <c r="O16" i="3"/>
  <c r="P16" i="3" s="1"/>
  <c r="R5" i="3"/>
  <c r="Q10" i="3" l="1"/>
  <c r="D10" i="8"/>
  <c r="Q9" i="3"/>
  <c r="D9" i="8"/>
  <c r="Q12" i="3"/>
  <c r="D12" i="8"/>
  <c r="Q13" i="3"/>
  <c r="D13" i="8"/>
  <c r="Q14" i="3"/>
  <c r="D14" i="8"/>
  <c r="Q6" i="3"/>
  <c r="D6" i="8"/>
  <c r="Q7" i="3"/>
  <c r="D7" i="8"/>
  <c r="Q15" i="3"/>
  <c r="D15" i="8"/>
  <c r="Q8" i="3"/>
  <c r="D8" i="8"/>
  <c r="Q11" i="3"/>
  <c r="D11" i="8"/>
  <c r="Q16" i="3"/>
  <c r="D16" i="8"/>
  <c r="L18" i="3"/>
  <c r="R18" i="3" s="1"/>
  <c r="L16" i="3"/>
  <c r="R16" i="3" s="1"/>
  <c r="L17" i="3"/>
  <c r="R17" i="3" s="1"/>
  <c r="L6" i="3"/>
  <c r="R6" i="3" s="1"/>
  <c r="D32" i="8" l="1"/>
  <c r="D34" i="8" s="1"/>
  <c r="O7" i="3"/>
  <c r="P7" i="3" s="1"/>
  <c r="O8" i="3"/>
  <c r="P8" i="3" s="1"/>
  <c r="O9" i="3"/>
  <c r="P9" i="3" s="1"/>
  <c r="O10" i="3"/>
  <c r="P10" i="3" s="1"/>
  <c r="O11" i="3"/>
  <c r="P11" i="3" s="1"/>
  <c r="O12" i="3"/>
  <c r="P12" i="3" s="1"/>
  <c r="O13" i="3"/>
  <c r="P13" i="3" s="1"/>
  <c r="O14" i="3"/>
  <c r="P14" i="3" s="1"/>
  <c r="O15" i="3"/>
  <c r="P15" i="3" s="1"/>
  <c r="O19" i="3"/>
  <c r="P19" i="3" s="1"/>
  <c r="O20" i="3"/>
  <c r="P20" i="3" s="1"/>
  <c r="H34" i="3"/>
  <c r="H35" i="3" s="1"/>
  <c r="H36" i="3" s="1"/>
  <c r="L9" i="3"/>
  <c r="R9" i="3" s="1"/>
  <c r="L13" i="3"/>
  <c r="R13" i="3" s="1"/>
  <c r="L20" i="3"/>
  <c r="R20" i="3" s="1"/>
  <c r="F37" i="7" l="1"/>
  <c r="F42" i="7" s="1"/>
  <c r="C45" i="7" s="1"/>
  <c r="C46" i="7" s="1"/>
  <c r="P31" i="3"/>
  <c r="O6" i="3"/>
  <c r="P6" i="3" s="1"/>
  <c r="C47" i="7" l="1"/>
  <c r="O31" i="10" s="1"/>
  <c r="Q33" i="3"/>
  <c r="Q36" i="3" s="1"/>
  <c r="L12" i="3"/>
  <c r="R12" i="3" s="1"/>
  <c r="L10" i="3"/>
  <c r="R10" i="3" s="1"/>
  <c r="L21" i="3"/>
  <c r="R21" i="3" s="1"/>
  <c r="L11" i="3"/>
  <c r="R11" i="3" s="1"/>
  <c r="L8" i="3"/>
  <c r="R8" i="3" s="1"/>
  <c r="L19" i="3"/>
  <c r="R19" i="3" s="1"/>
  <c r="L14" i="3"/>
  <c r="R14" i="3" s="1"/>
  <c r="L7" i="3"/>
  <c r="R7" i="3" s="1"/>
  <c r="L15" i="3"/>
  <c r="R15" i="3" s="1"/>
  <c r="R33" i="3" l="1"/>
  <c r="R36" i="3" s="1"/>
  <c r="C37" i="7" s="1"/>
  <c r="C42" i="7" s="1"/>
  <c r="C48" i="7" s="1"/>
  <c r="C49" i="7" s="1"/>
  <c r="P2" i="10" s="1"/>
  <c r="G56" i="5"/>
  <c r="Q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Dario</author>
  </authors>
  <commentList>
    <comment ref="M35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Die Praxis zeigt, dass zum Ende einer Veranstaltung oft viele Flaschen geöffnet sind aber nicht mehr verkauft werden können.
Hier rechnerisch jeweils eine Flasche pro Sorte.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Dario</author>
  </authors>
  <commentList>
    <comment ref="F5" authorId="0" shapeId="0" xr:uid="{00000000-0006-0000-0500-000001000000}">
      <text>
        <r>
          <rPr>
            <sz val="9"/>
            <color indexed="81"/>
            <rFont val="Segoe UI"/>
            <family val="2"/>
          </rPr>
          <t>In dieser groben Näherung wird davon ausgegangen, dass die erwarteten Direktverkäufe und Mischungen im gleichen Verhältnis stattgefunden haben.
Wenn z.B. 3 statt 4 Flaschen Schnaps einkekauft wurden, werden auch 75% der kalkulierten Direktverkäufe und 75% der kalkulierten Mischungen angenommen.
Achtung: Bei der groben Abschätzung der Mischungen wird nicht nach Art der Mischung unterschieden sondern ein Mittelwert genutzt!</t>
        </r>
      </text>
    </comment>
  </commentList>
</comments>
</file>

<file path=xl/sharedStrings.xml><?xml version="1.0" encoding="utf-8"?>
<sst xmlns="http://schemas.openxmlformats.org/spreadsheetml/2006/main" count="238" uniqueCount="190">
  <si>
    <t>Summe</t>
  </si>
  <si>
    <t>Bemerkung</t>
  </si>
  <si>
    <t>Veranstaltungsdatum</t>
  </si>
  <si>
    <t>Veranstaltungsort</t>
  </si>
  <si>
    <t>geplante Teilnehmer</t>
  </si>
  <si>
    <t>Getränke</t>
  </si>
  <si>
    <t>Preis</t>
  </si>
  <si>
    <t>Getränk</t>
  </si>
  <si>
    <t>Anteil der verkauften Getränke</t>
  </si>
  <si>
    <t>Anzahl Kisten</t>
  </si>
  <si>
    <t>Anzahl Flaschen pro Kiste</t>
  </si>
  <si>
    <t>Einkauf Kisten / Einheiten</t>
  </si>
  <si>
    <t>Summe Einkauf</t>
  </si>
  <si>
    <t>Maximal</t>
  </si>
  <si>
    <t>Einnahmen</t>
  </si>
  <si>
    <t>Ausgaben</t>
  </si>
  <si>
    <t>Aufschlag</t>
  </si>
  <si>
    <t>Zutaten</t>
  </si>
  <si>
    <t>Getränk-volumen</t>
  </si>
  <si>
    <t>Preis / l</t>
  </si>
  <si>
    <t>Mischungen</t>
  </si>
  <si>
    <t>Index</t>
  </si>
  <si>
    <t>Zutaten-Index</t>
  </si>
  <si>
    <t>Zutat 1</t>
  </si>
  <si>
    <t>Zutat 2</t>
  </si>
  <si>
    <t>Zutat 3</t>
  </si>
  <si>
    <t>Zutat 4</t>
  </si>
  <si>
    <t>Menge</t>
  </si>
  <si>
    <t>Verkaufseinheit (VE)</t>
  </si>
  <si>
    <t>Preis (Einkauf)</t>
  </si>
  <si>
    <t>Preis (Verkauf)</t>
  </si>
  <si>
    <t>Fanta</t>
  </si>
  <si>
    <t>Verkauf (Kalkulation)</t>
  </si>
  <si>
    <t>Benötigtes Getränkevolumen</t>
  </si>
  <si>
    <t>Geplante Anzahl</t>
  </si>
  <si>
    <t>Noch verfügbares Getränkevolumen</t>
  </si>
  <si>
    <t>Posten</t>
  </si>
  <si>
    <t>Betrag</t>
  </si>
  <si>
    <t>BelegNr.</t>
  </si>
  <si>
    <t>Geschäftsstelle</t>
  </si>
  <si>
    <t>Standort</t>
  </si>
  <si>
    <t>∑</t>
  </si>
  <si>
    <t xml:space="preserve">Info: </t>
  </si>
  <si>
    <t>Bilanz</t>
  </si>
  <si>
    <t>Überweisungsbetrag:</t>
  </si>
  <si>
    <t>Veranstaltungsbilanz:</t>
  </si>
  <si>
    <t>Name, Datum, Unterschrift</t>
  </si>
  <si>
    <t>Veranstalter (Gremium)</t>
  </si>
  <si>
    <t>Verantwortlicher Kalkulation</t>
  </si>
  <si>
    <t>Grunddaten der Veranstaltung</t>
  </si>
  <si>
    <t>Verantwortlicher Abrechnung</t>
  </si>
  <si>
    <t>Verantwortlicher Kasse 1</t>
  </si>
  <si>
    <t>Verantwortlicher Kasse 2</t>
  </si>
  <si>
    <t>Einnahmen (variabel)</t>
  </si>
  <si>
    <t>Ausgaben (variabel)</t>
  </si>
  <si>
    <t>Einnahmen (fix)</t>
  </si>
  <si>
    <t>Ausgaben (fix)</t>
  </si>
  <si>
    <t>Personal - DJ</t>
  </si>
  <si>
    <t>Personal - Sicherheitsdienst</t>
  </si>
  <si>
    <t>Summe (variabel)</t>
  </si>
  <si>
    <t>Summe (fix)</t>
  </si>
  <si>
    <t>Veranstaltungsnummer</t>
  </si>
  <si>
    <t>(Wird bei Genehmigung vergeben)</t>
  </si>
  <si>
    <t>Zeitraum</t>
  </si>
  <si>
    <t>Kalkulierte Ausgaben</t>
  </si>
  <si>
    <t>Ergebnis</t>
  </si>
  <si>
    <t>Risiko "offene Flaschen"</t>
  </si>
  <si>
    <t>Einnahmen  (Kalkulation)</t>
  </si>
  <si>
    <t>Verkaufs-erlöse</t>
  </si>
  <si>
    <t>Mischung</t>
  </si>
  <si>
    <t>Summe:</t>
  </si>
  <si>
    <t>Getränke (ohne Mischung):</t>
  </si>
  <si>
    <t>Mischungen:</t>
  </si>
  <si>
    <t>Restloser Ausverkauf</t>
  </si>
  <si>
    <t>Normaler Verkauf</t>
  </si>
  <si>
    <t>(Es wird selten alles verkauft, was vorrätig ist)</t>
  </si>
  <si>
    <t>Mögliche VE / Verkaufseinheiten</t>
  </si>
  <si>
    <t>VE (Kalkulation)</t>
  </si>
  <si>
    <t>Einkaufspreis pro VE</t>
  </si>
  <si>
    <t>Minderung offene Flaschen:</t>
  </si>
  <si>
    <t>Summe Brutto</t>
  </si>
  <si>
    <t>aktuelles Ergebnis:</t>
  </si>
  <si>
    <t>Veranstaltungsname</t>
  </si>
  <si>
    <t>Flascheninhalt (Volumen)</t>
  </si>
  <si>
    <t>Getränkemenge (Volumen)</t>
  </si>
  <si>
    <t>Getränkemenge ohne Mischungen</t>
  </si>
  <si>
    <t>Auf-schlag</t>
  </si>
  <si>
    <t>Vol.</t>
  </si>
  <si>
    <t>Preis (brutto)</t>
  </si>
  <si>
    <t>Einkauf</t>
  </si>
  <si>
    <t>MwSt. enthalten</t>
  </si>
  <si>
    <t>Preis Kiste</t>
  </si>
  <si>
    <t>Theoretisch benötigter Aufschlag</t>
  </si>
  <si>
    <t>Kalkulationsübersicht</t>
  </si>
  <si>
    <t>Verkaufsmenge (Volumen)</t>
  </si>
  <si>
    <t>Verkaufspreis</t>
  </si>
  <si>
    <t>Anzahl Flaschen (Plan)</t>
  </si>
  <si>
    <t>Anzahl Flaschen realer Einkauf</t>
  </si>
  <si>
    <t>Theoretische Einnahmen ohne Mischungen</t>
  </si>
  <si>
    <t>Kalkulierte Mischungsmenge (Volumen)</t>
  </si>
  <si>
    <t>Für Mischungen genutzt (ca.)</t>
  </si>
  <si>
    <t>Direktverkauf:</t>
  </si>
  <si>
    <t>Nur Finanz-verantwortliche!</t>
  </si>
  <si>
    <t>Einnahmen - Kto 8400</t>
  </si>
  <si>
    <t>Ausgaben Konto 4605</t>
  </si>
  <si>
    <t>Einzahlung auf</t>
  </si>
  <si>
    <t>überwiesen von</t>
  </si>
  <si>
    <t>bar bez.durch</t>
  </si>
  <si>
    <t>AStA Konto</t>
  </si>
  <si>
    <t>am</t>
  </si>
  <si>
    <t>Veranstalter</t>
  </si>
  <si>
    <t>Pfand Helfertreffenrg.</t>
  </si>
  <si>
    <t>GEMA</t>
  </si>
  <si>
    <t>Geldtransit:</t>
  </si>
  <si>
    <t>Wechselgeld Rückzahlung</t>
  </si>
  <si>
    <t>Wechselgeld Auszahlung</t>
  </si>
  <si>
    <t>Alle Belege erhalten</t>
  </si>
  <si>
    <t xml:space="preserve">Kto. </t>
  </si>
  <si>
    <t>Einnahmen Tickets</t>
  </si>
  <si>
    <t>Einnahmen Getränke</t>
  </si>
  <si>
    <t>Einzahlung Einnahmen</t>
  </si>
  <si>
    <t>Tanken</t>
  </si>
  <si>
    <t>Mietwagen Transporter</t>
  </si>
  <si>
    <t>Reinigung</t>
  </si>
  <si>
    <t>Verwendbar für Helfer oder Nachhelfertreffen:</t>
  </si>
  <si>
    <t>Bareinzahlung Geschäftsstelle</t>
  </si>
  <si>
    <t>Eintrittskarten Abendkasse</t>
  </si>
  <si>
    <t>Getränkeverkauf (Tabelle)</t>
  </si>
  <si>
    <t>Getränkeverkauf pauschal</t>
  </si>
  <si>
    <t>Getränke (Tabelle)</t>
  </si>
  <si>
    <t>Getränke pauschal</t>
  </si>
  <si>
    <t>Garderobe</t>
  </si>
  <si>
    <t>Eintrittskarten</t>
  </si>
  <si>
    <t xml:space="preserve">Miete DJ Technik, Auf- und </t>
  </si>
  <si>
    <t>Abbau Technik, inkl. Transport</t>
  </si>
  <si>
    <t>Umsatzbeteiligung Getränke</t>
  </si>
  <si>
    <t>Umsatzbeteiligung Speisen</t>
  </si>
  <si>
    <t>Eintrittskarten VVK und AK</t>
  </si>
  <si>
    <t>Band</t>
  </si>
  <si>
    <t>Wolters</t>
  </si>
  <si>
    <t>Wolters alkoholfrei</t>
  </si>
  <si>
    <t>Wolters Weizen hefe</t>
  </si>
  <si>
    <t>Wolter Weizen alkoholfrei</t>
  </si>
  <si>
    <t>Wasser</t>
  </si>
  <si>
    <t>Cola</t>
  </si>
  <si>
    <t xml:space="preserve">Sprite </t>
  </si>
  <si>
    <t>Ficken</t>
  </si>
  <si>
    <t>Klopfer</t>
  </si>
  <si>
    <t xml:space="preserve">Wodka Gorbatschow </t>
  </si>
  <si>
    <t>Korn Fürst Bismark</t>
  </si>
  <si>
    <t>Rum Havanna</t>
  </si>
  <si>
    <t xml:space="preserve">Jägermeister </t>
  </si>
  <si>
    <t>Alster</t>
  </si>
  <si>
    <t>Cola-Korn</t>
  </si>
  <si>
    <t>Wodka-Cola</t>
  </si>
  <si>
    <t>Havanna-Cola</t>
  </si>
  <si>
    <t>Essen</t>
  </si>
  <si>
    <t>Aro Backofen Pommes Frites</t>
  </si>
  <si>
    <t>Aro Grill Bratwurst</t>
  </si>
  <si>
    <t>Klaas + Pitsch vegetraische Bratwurst</t>
  </si>
  <si>
    <t>QS Schweinenacken Steaks Paprikamarin.</t>
  </si>
  <si>
    <t>Brötchen</t>
  </si>
  <si>
    <t>QS Schweinenacken Steaks Kräutermarin.</t>
  </si>
  <si>
    <t xml:space="preserve">Bautzner Senf </t>
  </si>
  <si>
    <t xml:space="preserve">Aro Tomatenketchup </t>
  </si>
  <si>
    <t>Aro Salat Mayonnaise</t>
  </si>
  <si>
    <t>Pommes Salz</t>
  </si>
  <si>
    <t>Pommes Schale</t>
  </si>
  <si>
    <t>Fritierfett</t>
  </si>
  <si>
    <t>Pommes Gabel</t>
  </si>
  <si>
    <t>Brezeln</t>
  </si>
  <si>
    <t>Servietten</t>
  </si>
  <si>
    <t>Schank-und Kühlwagen</t>
  </si>
  <si>
    <t>Essen (Tabelle)</t>
  </si>
  <si>
    <t>Essen(Tabelle)</t>
  </si>
  <si>
    <t>Dekoration, Flyer, Werbung</t>
  </si>
  <si>
    <t>zzgl. Sicherheitszuschlag</t>
  </si>
  <si>
    <t>Stück / Verpackungs-größe</t>
  </si>
  <si>
    <t>Anzahl Verpackungen</t>
  </si>
  <si>
    <t>Preis pro Verpackung</t>
  </si>
  <si>
    <t>Anzahl Einheiten pro Verpackung</t>
  </si>
  <si>
    <t>Anzahl Einheiten</t>
  </si>
  <si>
    <t>Verkaufsmenge (Einheiten)</t>
  </si>
  <si>
    <t>Einkauf Einheiten</t>
  </si>
  <si>
    <t>Anteil des verkauften Essens</t>
  </si>
  <si>
    <t>Essen:</t>
  </si>
  <si>
    <t>Theoretisch benötigter Aufschlag (siehe Getränke):</t>
  </si>
  <si>
    <t>Dateiversion vom 17.03.2023</t>
  </si>
  <si>
    <r>
      <t xml:space="preserve">KSt </t>
    </r>
    <r>
      <rPr>
        <b/>
        <sz val="12"/>
        <color rgb="FFFF0000"/>
        <rFont val="Calibri"/>
        <family val="2"/>
        <scheme val="minor"/>
      </rPr>
      <t>bitte noch eintragen</t>
    </r>
  </si>
  <si>
    <r>
      <t xml:space="preserve">Teilnehmer:  </t>
    </r>
    <r>
      <rPr>
        <sz val="11"/>
        <color rgb="FFFF0000"/>
        <rFont val="Calibri"/>
        <family val="2"/>
        <scheme val="minor"/>
      </rPr>
      <t>bitte noch eintragen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</si>
</sst>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€&quot;"/>
    <numFmt numFmtId="165" formatCode="0\ &quot;Flaschen&quot;"/>
    <numFmt numFmtId="166" formatCode="0.00\ &quot;l&quot;"/>
    <numFmt numFmtId="167" formatCode="0.0\ &quot;l&quot;"/>
    <numFmt numFmtId="168" formatCode="0.00\ &quot;€/l&quot;"/>
    <numFmt numFmtId="169" formatCode="#,##0\ &quot;€&quot;"/>
    <numFmt numFmtId="170" formatCode="0_ ;[Red]\-0\ "/>
  </numFmts>
  <fonts count="2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499984740745262"/>
      <name val="Arial"/>
      <family val="2"/>
    </font>
    <font>
      <b/>
      <sz val="9"/>
      <color indexed="81"/>
      <name val="Segoe UI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0"/>
      <name val="Arial"/>
      <family val="2"/>
    </font>
    <font>
      <sz val="8"/>
      <color rgb="FF000000"/>
      <name val="Segoe UI"/>
      <family val="2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dashed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dotted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hair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hair">
        <color indexed="64"/>
      </left>
      <right style="hair">
        <color indexed="64"/>
      </right>
      <top/>
      <bottom style="dashDotDot">
        <color indexed="64"/>
      </bottom>
      <diagonal/>
    </border>
    <border>
      <left style="hair">
        <color indexed="64"/>
      </left>
      <right style="dashed">
        <color indexed="64"/>
      </right>
      <top/>
      <bottom style="dashDotDot">
        <color indexed="64"/>
      </bottom>
      <diagonal/>
    </border>
    <border>
      <left style="dashed">
        <color indexed="64"/>
      </left>
      <right/>
      <top/>
      <bottom style="dashDotDot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ashDotDot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6">
    <xf numFmtId="0" fontId="0" fillId="0" borderId="0" xfId="0"/>
    <xf numFmtId="0" fontId="4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9" fontId="4" fillId="0" borderId="0" xfId="0" applyNumberFormat="1" applyFont="1" applyFill="1" applyBorder="1"/>
    <xf numFmtId="167" fontId="4" fillId="0" borderId="0" xfId="0" applyNumberFormat="1" applyFont="1" applyBorder="1"/>
    <xf numFmtId="164" fontId="4" fillId="0" borderId="18" xfId="0" applyNumberFormat="1" applyFont="1" applyBorder="1"/>
    <xf numFmtId="168" fontId="4" fillId="0" borderId="19" xfId="0" applyNumberFormat="1" applyFont="1" applyFill="1" applyBorder="1"/>
    <xf numFmtId="1" fontId="4" fillId="0" borderId="0" xfId="0" applyNumberFormat="1" applyFont="1" applyBorder="1"/>
    <xf numFmtId="0" fontId="5" fillId="0" borderId="0" xfId="1" applyFont="1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0" fontId="5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Border="1"/>
    <xf numFmtId="167" fontId="4" fillId="0" borderId="22" xfId="0" applyNumberFormat="1" applyFont="1" applyBorder="1"/>
    <xf numFmtId="168" fontId="4" fillId="0" borderId="23" xfId="0" applyNumberFormat="1" applyFont="1" applyFill="1" applyBorder="1"/>
    <xf numFmtId="0" fontId="2" fillId="5" borderId="31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166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30" xfId="0" applyFont="1" applyBorder="1"/>
    <xf numFmtId="0" fontId="4" fillId="0" borderId="31" xfId="0" applyFont="1" applyBorder="1"/>
    <xf numFmtId="0" fontId="4" fillId="0" borderId="24" xfId="0" applyFont="1" applyBorder="1"/>
    <xf numFmtId="164" fontId="4" fillId="0" borderId="21" xfId="0" applyNumberFormat="1" applyFont="1" applyBorder="1"/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67" fontId="4" fillId="0" borderId="18" xfId="0" applyNumberFormat="1" applyFont="1" applyBorder="1"/>
    <xf numFmtId="167" fontId="4" fillId="0" borderId="21" xfId="0" applyNumberFormat="1" applyFont="1" applyBorder="1"/>
    <xf numFmtId="166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/>
    <xf numFmtId="0" fontId="7" fillId="0" borderId="0" xfId="0" applyFont="1" applyBorder="1"/>
    <xf numFmtId="0" fontId="0" fillId="0" borderId="15" xfId="0" applyBorder="1"/>
    <xf numFmtId="0" fontId="0" fillId="0" borderId="21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 applyProtection="1">
      <alignment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165" fontId="4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/>
    <xf numFmtId="0" fontId="0" fillId="0" borderId="18" xfId="0" applyBorder="1"/>
    <xf numFmtId="0" fontId="0" fillId="0" borderId="26" xfId="0" applyBorder="1" applyAlignment="1">
      <alignment horizontal="center"/>
    </xf>
    <xf numFmtId="0" fontId="0" fillId="0" borderId="48" xfId="0" applyBorder="1" applyAlignment="1">
      <alignment horizontal="center"/>
    </xf>
    <xf numFmtId="164" fontId="0" fillId="0" borderId="19" xfId="0" applyNumberFormat="1" applyBorder="1"/>
    <xf numFmtId="0" fontId="0" fillId="0" borderId="36" xfId="0" applyBorder="1"/>
    <xf numFmtId="0" fontId="0" fillId="0" borderId="19" xfId="0" applyBorder="1" applyAlignment="1">
      <alignment horizontal="center"/>
    </xf>
    <xf numFmtId="164" fontId="0" fillId="0" borderId="0" xfId="0" applyNumberFormat="1"/>
    <xf numFmtId="164" fontId="0" fillId="0" borderId="23" xfId="0" applyNumberFormat="1" applyBorder="1"/>
    <xf numFmtId="164" fontId="0" fillId="0" borderId="48" xfId="0" applyNumberFormat="1" applyBorder="1"/>
    <xf numFmtId="0" fontId="0" fillId="0" borderId="23" xfId="0" applyBorder="1" applyAlignment="1">
      <alignment horizontal="center"/>
    </xf>
    <xf numFmtId="0" fontId="0" fillId="0" borderId="32" xfId="0" applyBorder="1"/>
    <xf numFmtId="164" fontId="0" fillId="0" borderId="34" xfId="0" applyNumberFormat="1" applyBorder="1"/>
    <xf numFmtId="0" fontId="10" fillId="0" borderId="22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8" fontId="6" fillId="0" borderId="55" xfId="0" applyNumberFormat="1" applyFont="1" applyBorder="1"/>
    <xf numFmtId="8" fontId="0" fillId="0" borderId="56" xfId="0" applyNumberFormat="1" applyFont="1" applyBorder="1" applyAlignment="1">
      <alignment horizontal="right"/>
    </xf>
    <xf numFmtId="0" fontId="0" fillId="0" borderId="57" xfId="0" applyBorder="1"/>
    <xf numFmtId="0" fontId="0" fillId="0" borderId="0" xfId="0" applyAlignment="1"/>
    <xf numFmtId="0" fontId="9" fillId="0" borderId="63" xfId="0" applyFont="1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0" fillId="0" borderId="64" xfId="0" applyBorder="1" applyAlignment="1"/>
    <xf numFmtId="164" fontId="0" fillId="0" borderId="64" xfId="0" applyNumberFormat="1" applyBorder="1"/>
    <xf numFmtId="164" fontId="0" fillId="0" borderId="65" xfId="0" applyNumberFormat="1" applyBorder="1"/>
    <xf numFmtId="164" fontId="0" fillId="0" borderId="66" xfId="0" applyNumberFormat="1" applyBorder="1"/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/>
    </xf>
    <xf numFmtId="0" fontId="13" fillId="0" borderId="60" xfId="0" applyFont="1" applyBorder="1" applyAlignment="1"/>
    <xf numFmtId="0" fontId="12" fillId="0" borderId="58" xfId="0" applyFont="1" applyBorder="1" applyAlignment="1"/>
    <xf numFmtId="0" fontId="0" fillId="0" borderId="68" xfId="0" applyFont="1" applyBorder="1" applyAlignment="1"/>
    <xf numFmtId="0" fontId="0" fillId="6" borderId="59" xfId="0" applyFont="1" applyFill="1" applyBorder="1" applyAlignment="1">
      <alignment horizontal="left"/>
    </xf>
    <xf numFmtId="0" fontId="0" fillId="0" borderId="51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12" fillId="0" borderId="67" xfId="0" applyFont="1" applyBorder="1" applyAlignment="1">
      <alignment horizontal="left"/>
    </xf>
    <xf numFmtId="0" fontId="12" fillId="0" borderId="53" xfId="0" applyFont="1" applyBorder="1" applyAlignment="1"/>
    <xf numFmtId="0" fontId="0" fillId="6" borderId="52" xfId="0" applyFill="1" applyBorder="1" applyAlignment="1">
      <alignment horizontal="left"/>
    </xf>
    <xf numFmtId="14" fontId="0" fillId="6" borderId="54" xfId="0" applyNumberFormat="1" applyFont="1" applyFill="1" applyBorder="1" applyAlignment="1">
      <alignment horizontal="left"/>
    </xf>
    <xf numFmtId="0" fontId="13" fillId="0" borderId="71" xfId="0" applyFont="1" applyBorder="1" applyAlignment="1">
      <alignment horizontal="left"/>
    </xf>
    <xf numFmtId="0" fontId="13" fillId="3" borderId="71" xfId="0" applyFont="1" applyFill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17" xfId="0" applyNumberFormat="1" applyBorder="1"/>
    <xf numFmtId="0" fontId="0" fillId="0" borderId="72" xfId="0" applyBorder="1"/>
    <xf numFmtId="0" fontId="0" fillId="0" borderId="25" xfId="0" applyBorder="1"/>
    <xf numFmtId="0" fontId="0" fillId="0" borderId="37" xfId="0" applyBorder="1"/>
    <xf numFmtId="0" fontId="6" fillId="0" borderId="0" xfId="0" applyFont="1" applyBorder="1" applyAlignment="1">
      <alignment horizontal="right"/>
    </xf>
    <xf numFmtId="0" fontId="0" fillId="0" borderId="10" xfId="0" applyBorder="1"/>
    <xf numFmtId="164" fontId="0" fillId="0" borderId="57" xfId="0" applyNumberFormat="1" applyBorder="1"/>
    <xf numFmtId="0" fontId="5" fillId="0" borderId="30" xfId="1" applyFont="1" applyFill="1" applyBorder="1" applyAlignment="1">
      <alignment horizontal="center"/>
    </xf>
    <xf numFmtId="44" fontId="4" fillId="0" borderId="31" xfId="2" applyFont="1" applyFill="1" applyBorder="1" applyAlignment="1">
      <alignment horizontal="center"/>
    </xf>
    <xf numFmtId="44" fontId="4" fillId="0" borderId="24" xfId="2" applyFont="1" applyFill="1" applyBorder="1" applyAlignment="1">
      <alignment horizontal="center"/>
    </xf>
    <xf numFmtId="0" fontId="4" fillId="0" borderId="32" xfId="0" applyFont="1" applyBorder="1" applyAlignment="1">
      <alignment horizontal="center" textRotation="90" wrapText="1"/>
    </xf>
    <xf numFmtId="0" fontId="14" fillId="0" borderId="0" xfId="0" applyFont="1"/>
    <xf numFmtId="0" fontId="2" fillId="0" borderId="0" xfId="0" applyFont="1" applyBorder="1" applyAlignment="1" applyProtection="1">
      <alignment textRotation="90" wrapText="1"/>
    </xf>
    <xf numFmtId="0" fontId="4" fillId="0" borderId="24" xfId="0" applyFont="1" applyFill="1" applyBorder="1" applyAlignment="1">
      <alignment horizontal="left" wrapText="1"/>
    </xf>
    <xf numFmtId="167" fontId="4" fillId="0" borderId="5" xfId="0" applyNumberFormat="1" applyFont="1" applyBorder="1"/>
    <xf numFmtId="3" fontId="4" fillId="0" borderId="6" xfId="0" applyNumberFormat="1" applyFont="1" applyFill="1" applyBorder="1"/>
    <xf numFmtId="167" fontId="4" fillId="0" borderId="8" xfId="0" applyNumberFormat="1" applyFont="1" applyBorder="1"/>
    <xf numFmtId="3" fontId="4" fillId="0" borderId="9" xfId="0" applyNumberFormat="1" applyFont="1" applyFill="1" applyBorder="1"/>
    <xf numFmtId="3" fontId="4" fillId="0" borderId="4" xfId="0" applyNumberFormat="1" applyFont="1" applyFill="1" applyBorder="1"/>
    <xf numFmtId="164" fontId="4" fillId="0" borderId="5" xfId="0" applyNumberFormat="1" applyFont="1" applyBorder="1"/>
    <xf numFmtId="3" fontId="4" fillId="0" borderId="7" xfId="0" applyNumberFormat="1" applyFont="1" applyFill="1" applyBorder="1"/>
    <xf numFmtId="164" fontId="4" fillId="0" borderId="8" xfId="0" applyNumberFormat="1" applyFont="1" applyBorder="1"/>
    <xf numFmtId="44" fontId="4" fillId="0" borderId="4" xfId="2" applyFont="1" applyBorder="1"/>
    <xf numFmtId="44" fontId="4" fillId="0" borderId="5" xfId="2" applyFont="1" applyBorder="1"/>
    <xf numFmtId="44" fontId="4" fillId="0" borderId="6" xfId="2" applyFont="1" applyBorder="1"/>
    <xf numFmtId="44" fontId="4" fillId="0" borderId="7" xfId="2" applyFont="1" applyBorder="1"/>
    <xf numFmtId="44" fontId="4" fillId="0" borderId="8" xfId="2" applyFont="1" applyBorder="1"/>
    <xf numFmtId="44" fontId="4" fillId="0" borderId="9" xfId="2" applyFont="1" applyBorder="1"/>
    <xf numFmtId="164" fontId="4" fillId="0" borderId="10" xfId="0" applyNumberFormat="1" applyFont="1" applyBorder="1"/>
    <xf numFmtId="167" fontId="4" fillId="0" borderId="11" xfId="0" applyNumberFormat="1" applyFont="1" applyBorder="1"/>
    <xf numFmtId="3" fontId="4" fillId="0" borderId="74" xfId="0" applyNumberFormat="1" applyFont="1" applyFill="1" applyBorder="1"/>
    <xf numFmtId="3" fontId="4" fillId="0" borderId="10" xfId="0" applyNumberFormat="1" applyFont="1" applyFill="1" applyBorder="1"/>
    <xf numFmtId="164" fontId="4" fillId="0" borderId="11" xfId="0" applyNumberFormat="1" applyFont="1" applyBorder="1"/>
    <xf numFmtId="44" fontId="4" fillId="0" borderId="10" xfId="2" applyFont="1" applyBorder="1"/>
    <xf numFmtId="44" fontId="4" fillId="0" borderId="11" xfId="2" applyFont="1" applyBorder="1"/>
    <xf numFmtId="44" fontId="4" fillId="0" borderId="74" xfId="2" applyFont="1" applyBorder="1"/>
    <xf numFmtId="0" fontId="4" fillId="0" borderId="24" xfId="0" applyFont="1" applyBorder="1" applyAlignment="1">
      <alignment horizontal="center"/>
    </xf>
    <xf numFmtId="44" fontId="4" fillId="0" borderId="0" xfId="2" applyFont="1" applyFill="1" applyBorder="1"/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textRotation="90" wrapText="1"/>
    </xf>
    <xf numFmtId="0" fontId="4" fillId="0" borderId="26" xfId="0" applyFont="1" applyBorder="1" applyAlignment="1">
      <alignment horizontal="center" textRotation="90" wrapText="1"/>
    </xf>
    <xf numFmtId="0" fontId="4" fillId="0" borderId="35" xfId="0" applyFont="1" applyBorder="1" applyAlignment="1">
      <alignment horizontal="center" textRotation="90" wrapText="1"/>
    </xf>
    <xf numFmtId="0" fontId="4" fillId="0" borderId="66" xfId="0" applyFont="1" applyBorder="1" applyAlignment="1">
      <alignment horizontal="center" textRotation="90" wrapText="1"/>
    </xf>
    <xf numFmtId="0" fontId="4" fillId="0" borderId="66" xfId="0" applyFont="1" applyFill="1" applyBorder="1" applyAlignment="1">
      <alignment horizontal="center" textRotation="90" wrapText="1"/>
    </xf>
    <xf numFmtId="169" fontId="4" fillId="0" borderId="16" xfId="2" applyNumberFormat="1" applyFont="1" applyBorder="1"/>
    <xf numFmtId="169" fontId="4" fillId="0" borderId="17" xfId="2" applyNumberFormat="1" applyFont="1" applyBorder="1"/>
    <xf numFmtId="169" fontId="4" fillId="0" borderId="19" xfId="2" applyNumberFormat="1" applyFont="1" applyBorder="1"/>
    <xf numFmtId="169" fontId="4" fillId="0" borderId="16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9" fontId="4" fillId="0" borderId="0" xfId="2" applyNumberFormat="1" applyFont="1" applyBorder="1"/>
    <xf numFmtId="169" fontId="4" fillId="0" borderId="22" xfId="2" applyNumberFormat="1" applyFont="1" applyBorder="1"/>
    <xf numFmtId="169" fontId="4" fillId="0" borderId="23" xfId="2" applyNumberFormat="1" applyFont="1" applyBorder="1"/>
    <xf numFmtId="169" fontId="2" fillId="0" borderId="0" xfId="2" applyNumberFormat="1" applyFont="1" applyBorder="1"/>
    <xf numFmtId="0" fontId="4" fillId="0" borderId="0" xfId="0" applyFont="1" applyBorder="1" applyAlignment="1">
      <alignment horizontal="left"/>
    </xf>
    <xf numFmtId="0" fontId="16" fillId="0" borderId="0" xfId="0" applyFont="1" applyBorder="1"/>
    <xf numFmtId="0" fontId="4" fillId="0" borderId="7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2" fillId="0" borderId="60" xfId="0" applyFont="1" applyBorder="1" applyAlignment="1">
      <alignment horizontal="left"/>
    </xf>
    <xf numFmtId="0" fontId="18" fillId="0" borderId="0" xfId="0" applyFont="1" applyBorder="1" applyAlignment="1">
      <alignment vertical="top"/>
    </xf>
    <xf numFmtId="6" fontId="2" fillId="0" borderId="0" xfId="2" applyNumberFormat="1" applyFont="1" applyBorder="1"/>
    <xf numFmtId="166" fontId="5" fillId="0" borderId="0" xfId="2" applyNumberFormat="1" applyFont="1" applyFill="1" applyBorder="1"/>
    <xf numFmtId="1" fontId="5" fillId="0" borderId="0" xfId="2" applyNumberFormat="1" applyFont="1" applyFill="1" applyBorder="1"/>
    <xf numFmtId="44" fontId="5" fillId="0" borderId="0" xfId="2" applyFont="1" applyFill="1" applyBorder="1"/>
    <xf numFmtId="167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 wrapText="1"/>
    </xf>
    <xf numFmtId="9" fontId="4" fillId="0" borderId="6" xfId="3" applyFont="1" applyFill="1" applyBorder="1" applyAlignment="1">
      <alignment horizontal="right"/>
    </xf>
    <xf numFmtId="9" fontId="4" fillId="0" borderId="9" xfId="3" applyFont="1" applyFill="1" applyBorder="1" applyAlignment="1">
      <alignment horizontal="right"/>
    </xf>
    <xf numFmtId="9" fontId="18" fillId="0" borderId="0" xfId="3" applyFont="1" applyFill="1" applyBorder="1" applyAlignment="1">
      <alignment vertical="top"/>
    </xf>
    <xf numFmtId="164" fontId="18" fillId="0" borderId="0" xfId="0" applyNumberFormat="1" applyFont="1" applyFill="1" applyBorder="1" applyAlignment="1">
      <alignment horizontal="right" vertical="top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right" vertical="top"/>
    </xf>
    <xf numFmtId="9" fontId="16" fillId="0" borderId="0" xfId="0" applyNumberFormat="1" applyFont="1" applyAlignment="1">
      <alignment vertical="top"/>
    </xf>
    <xf numFmtId="0" fontId="2" fillId="0" borderId="0" xfId="0" applyFont="1" applyFill="1" applyBorder="1" applyAlignment="1">
      <alignment horizontal="center"/>
    </xf>
    <xf numFmtId="0" fontId="4" fillId="0" borderId="34" xfId="0" applyFont="1" applyBorder="1" applyAlignment="1">
      <alignment horizontal="center" textRotation="90" wrapText="1"/>
    </xf>
    <xf numFmtId="167" fontId="4" fillId="0" borderId="19" xfId="0" applyNumberFormat="1" applyFont="1" applyBorder="1"/>
    <xf numFmtId="167" fontId="4" fillId="0" borderId="23" xfId="0" applyNumberFormat="1" applyFont="1" applyBorder="1"/>
    <xf numFmtId="0" fontId="4" fillId="0" borderId="24" xfId="0" applyFont="1" applyFill="1" applyBorder="1"/>
    <xf numFmtId="164" fontId="4" fillId="0" borderId="73" xfId="0" applyNumberFormat="1" applyFont="1" applyBorder="1"/>
    <xf numFmtId="166" fontId="4" fillId="0" borderId="3" xfId="0" applyNumberFormat="1" applyFont="1" applyBorder="1"/>
    <xf numFmtId="166" fontId="4" fillId="0" borderId="6" xfId="0" applyNumberFormat="1" applyFont="1" applyBorder="1"/>
    <xf numFmtId="166" fontId="4" fillId="0" borderId="9" xfId="0" applyNumberFormat="1" applyFont="1" applyBorder="1"/>
    <xf numFmtId="9" fontId="4" fillId="0" borderId="76" xfId="3" applyFont="1" applyFill="1" applyBorder="1" applyAlignment="1">
      <alignment horizontal="right"/>
    </xf>
    <xf numFmtId="9" fontId="4" fillId="0" borderId="43" xfId="3" applyFont="1" applyFill="1" applyBorder="1" applyAlignment="1">
      <alignment horizontal="right"/>
    </xf>
    <xf numFmtId="9" fontId="4" fillId="0" borderId="44" xfId="3" applyFont="1" applyFill="1" applyBorder="1" applyAlignment="1">
      <alignment horizontal="right"/>
    </xf>
    <xf numFmtId="0" fontId="4" fillId="0" borderId="79" xfId="0" applyFont="1" applyFill="1" applyBorder="1" applyAlignment="1">
      <alignment horizontal="center"/>
    </xf>
    <xf numFmtId="0" fontId="4" fillId="0" borderId="80" xfId="0" applyFont="1" applyFill="1" applyBorder="1" applyAlignment="1">
      <alignment horizontal="center"/>
    </xf>
    <xf numFmtId="169" fontId="4" fillId="0" borderId="23" xfId="0" applyNumberFormat="1" applyFont="1" applyBorder="1"/>
    <xf numFmtId="9" fontId="4" fillId="4" borderId="1" xfId="0" applyNumberFormat="1" applyFont="1" applyFill="1" applyBorder="1" applyProtection="1">
      <protection locked="0"/>
    </xf>
    <xf numFmtId="0" fontId="4" fillId="4" borderId="12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4" fillId="4" borderId="14" xfId="0" applyFont="1" applyFill="1" applyBorder="1" applyProtection="1">
      <protection locked="0"/>
    </xf>
    <xf numFmtId="166" fontId="5" fillId="4" borderId="10" xfId="0" applyNumberFormat="1" applyFont="1" applyFill="1" applyBorder="1" applyProtection="1">
      <protection locked="0"/>
    </xf>
    <xf numFmtId="1" fontId="5" fillId="4" borderId="11" xfId="0" applyNumberFormat="1" applyFont="1" applyFill="1" applyBorder="1" applyProtection="1">
      <protection locked="0"/>
    </xf>
    <xf numFmtId="164" fontId="5" fillId="4" borderId="11" xfId="0" applyNumberFormat="1" applyFont="1" applyFill="1" applyBorder="1" applyProtection="1">
      <protection locked="0"/>
    </xf>
    <xf numFmtId="0" fontId="5" fillId="4" borderId="74" xfId="1" applyFont="1" applyFill="1" applyBorder="1" applyProtection="1">
      <protection locked="0"/>
    </xf>
    <xf numFmtId="166" fontId="5" fillId="4" borderId="11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>
      <protection locked="0"/>
    </xf>
    <xf numFmtId="0" fontId="4" fillId="4" borderId="42" xfId="0" applyFont="1" applyFill="1" applyBorder="1" applyProtection="1">
      <protection locked="0"/>
    </xf>
    <xf numFmtId="166" fontId="5" fillId="4" borderId="4" xfId="0" applyNumberFormat="1" applyFont="1" applyFill="1" applyBorder="1" applyProtection="1">
      <protection locked="0"/>
    </xf>
    <xf numFmtId="1" fontId="5" fillId="4" borderId="5" xfId="0" applyNumberFormat="1" applyFont="1" applyFill="1" applyBorder="1" applyProtection="1">
      <protection locked="0"/>
    </xf>
    <xf numFmtId="164" fontId="5" fillId="4" borderId="5" xfId="0" applyNumberFormat="1" applyFont="1" applyFill="1" applyBorder="1" applyProtection="1">
      <protection locked="0"/>
    </xf>
    <xf numFmtId="0" fontId="5" fillId="4" borderId="6" xfId="1" applyFont="1" applyFill="1" applyBorder="1" applyProtection="1">
      <protection locked="0"/>
    </xf>
    <xf numFmtId="166" fontId="5" fillId="4" borderId="5" xfId="0" applyNumberFormat="1" applyFont="1" applyFill="1" applyBorder="1" applyProtection="1">
      <protection locked="0"/>
    </xf>
    <xf numFmtId="164" fontId="4" fillId="4" borderId="5" xfId="0" applyNumberFormat="1" applyFont="1" applyFill="1" applyBorder="1" applyProtection="1">
      <protection locked="0"/>
    </xf>
    <xf numFmtId="0" fontId="4" fillId="4" borderId="43" xfId="0" applyFont="1" applyFill="1" applyBorder="1" applyProtection="1">
      <protection locked="0"/>
    </xf>
    <xf numFmtId="0" fontId="4" fillId="4" borderId="43" xfId="0" applyFont="1" applyFill="1" applyBorder="1" applyAlignment="1" applyProtection="1">
      <alignment horizontal="left" vertical="top"/>
      <protection locked="0"/>
    </xf>
    <xf numFmtId="0" fontId="4" fillId="4" borderId="43" xfId="0" applyFont="1" applyFill="1" applyBorder="1" applyAlignment="1" applyProtection="1">
      <alignment horizontal="left" vertical="top" wrapText="1"/>
      <protection locked="0"/>
    </xf>
    <xf numFmtId="0" fontId="4" fillId="4" borderId="75" xfId="0" applyFont="1" applyFill="1" applyBorder="1" applyAlignment="1" applyProtection="1">
      <alignment horizontal="left" vertical="top" wrapText="1"/>
      <protection locked="0"/>
    </xf>
    <xf numFmtId="166" fontId="5" fillId="4" borderId="7" xfId="2" applyNumberFormat="1" applyFont="1" applyFill="1" applyBorder="1" applyProtection="1">
      <protection locked="0"/>
    </xf>
    <xf numFmtId="1" fontId="5" fillId="4" borderId="8" xfId="2" applyNumberFormat="1" applyFont="1" applyFill="1" applyBorder="1" applyProtection="1">
      <protection locked="0"/>
    </xf>
    <xf numFmtId="44" fontId="5" fillId="4" borderId="8" xfId="2" applyFont="1" applyFill="1" applyBorder="1" applyProtection="1">
      <protection locked="0"/>
    </xf>
    <xf numFmtId="0" fontId="5" fillId="4" borderId="9" xfId="1" applyFont="1" applyFill="1" applyBorder="1" applyProtection="1">
      <protection locked="0"/>
    </xf>
    <xf numFmtId="166" fontId="5" fillId="4" borderId="8" xfId="2" applyNumberFormat="1" applyFont="1" applyFill="1" applyBorder="1" applyProtection="1">
      <protection locked="0"/>
    </xf>
    <xf numFmtId="164" fontId="4" fillId="4" borderId="8" xfId="0" applyNumberFormat="1" applyFont="1" applyFill="1" applyBorder="1" applyProtection="1">
      <protection locked="0"/>
    </xf>
    <xf numFmtId="0" fontId="4" fillId="4" borderId="44" xfId="0" applyFont="1" applyFill="1" applyBorder="1" applyAlignment="1" applyProtection="1">
      <alignment horizontal="left" vertical="top" wrapText="1"/>
      <protection locked="0"/>
    </xf>
    <xf numFmtId="0" fontId="4" fillId="4" borderId="76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164" fontId="4" fillId="4" borderId="73" xfId="0" applyNumberFormat="1" applyFont="1" applyFill="1" applyBorder="1" applyProtection="1"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44" xfId="0" applyFont="1" applyFill="1" applyBorder="1" applyProtection="1"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166" fontId="4" fillId="4" borderId="38" xfId="0" applyNumberFormat="1" applyFont="1" applyFill="1" applyBorder="1" applyAlignment="1" applyProtection="1">
      <alignment horizontal="center"/>
      <protection locked="0"/>
    </xf>
    <xf numFmtId="0" fontId="4" fillId="4" borderId="81" xfId="0" applyFont="1" applyFill="1" applyBorder="1" applyAlignment="1" applyProtection="1">
      <alignment horizontal="center"/>
      <protection locked="0"/>
    </xf>
    <xf numFmtId="166" fontId="4" fillId="4" borderId="82" xfId="0" applyNumberFormat="1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166" fontId="4" fillId="4" borderId="3" xfId="0" applyNumberFormat="1" applyFont="1" applyFill="1" applyBorder="1" applyAlignment="1" applyProtection="1">
      <alignment horizontal="center"/>
      <protection locked="0"/>
    </xf>
    <xf numFmtId="166" fontId="4" fillId="4" borderId="27" xfId="0" applyNumberFormat="1" applyFont="1" applyFill="1" applyBorder="1" applyAlignment="1" applyProtection="1">
      <alignment horizontal="center"/>
      <protection locked="0"/>
    </xf>
    <xf numFmtId="0" fontId="4" fillId="4" borderId="83" xfId="0" applyFont="1" applyFill="1" applyBorder="1" applyAlignment="1" applyProtection="1">
      <alignment horizontal="center"/>
      <protection locked="0"/>
    </xf>
    <xf numFmtId="166" fontId="4" fillId="4" borderId="84" xfId="0" applyNumberFormat="1" applyFont="1" applyFill="1" applyBorder="1" applyAlignment="1" applyProtection="1">
      <alignment horizontal="center"/>
      <protection locked="0"/>
    </xf>
    <xf numFmtId="0" fontId="4" fillId="4" borderId="40" xfId="0" applyFont="1" applyFill="1" applyBorder="1" applyAlignment="1" applyProtection="1">
      <alignment horizontal="center"/>
      <protection locked="0"/>
    </xf>
    <xf numFmtId="166" fontId="4" fillId="4" borderId="6" xfId="0" applyNumberFormat="1" applyFont="1" applyFill="1" applyBorder="1" applyAlignment="1" applyProtection="1">
      <alignment horizontal="center"/>
      <protection locked="0"/>
    </xf>
    <xf numFmtId="166" fontId="4" fillId="4" borderId="28" xfId="0" applyNumberFormat="1" applyFont="1" applyFill="1" applyBorder="1" applyAlignment="1" applyProtection="1">
      <alignment horizontal="center"/>
      <protection locked="0"/>
    </xf>
    <xf numFmtId="0" fontId="4" fillId="4" borderId="85" xfId="0" applyFont="1" applyFill="1" applyBorder="1" applyAlignment="1" applyProtection="1">
      <alignment horizontal="center"/>
      <protection locked="0"/>
    </xf>
    <xf numFmtId="166" fontId="4" fillId="4" borderId="86" xfId="0" applyNumberFormat="1" applyFont="1" applyFill="1" applyBorder="1" applyAlignment="1" applyProtection="1">
      <alignment horizontal="center"/>
      <protection locked="0"/>
    </xf>
    <xf numFmtId="0" fontId="4" fillId="4" borderId="41" xfId="0" applyFont="1" applyFill="1" applyBorder="1" applyAlignment="1" applyProtection="1">
      <alignment horizontal="center"/>
      <protection locked="0"/>
    </xf>
    <xf numFmtId="166" fontId="4" fillId="4" borderId="9" xfId="0" applyNumberFormat="1" applyFont="1" applyFill="1" applyBorder="1" applyAlignment="1" applyProtection="1">
      <alignment horizontal="center"/>
      <protection locked="0"/>
    </xf>
    <xf numFmtId="164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64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>
      <alignment horizontal="right"/>
    </xf>
    <xf numFmtId="0" fontId="5" fillId="0" borderId="1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Protection="1">
      <protection locked="0"/>
    </xf>
    <xf numFmtId="1" fontId="5" fillId="4" borderId="11" xfId="0" applyNumberFormat="1" applyFont="1" applyFill="1" applyBorder="1" applyAlignment="1" applyProtection="1">
      <alignment horizontal="center" vertical="center"/>
      <protection locked="0"/>
    </xf>
    <xf numFmtId="1" fontId="5" fillId="4" borderId="5" xfId="0" applyNumberFormat="1" applyFont="1" applyFill="1" applyBorder="1" applyAlignment="1" applyProtection="1">
      <alignment horizontal="center" vertical="center"/>
      <protection locked="0"/>
    </xf>
    <xf numFmtId="1" fontId="5" fillId="4" borderId="8" xfId="2" applyNumberFormat="1" applyFont="1" applyFill="1" applyBorder="1" applyAlignment="1" applyProtection="1">
      <alignment horizontal="center" vertical="center"/>
      <protection locked="0"/>
    </xf>
    <xf numFmtId="44" fontId="5" fillId="0" borderId="11" xfId="0" applyNumberFormat="1" applyFont="1" applyFill="1" applyBorder="1" applyAlignment="1" applyProtection="1">
      <alignment horizontal="center" vertical="center"/>
    </xf>
    <xf numFmtId="0" fontId="4" fillId="4" borderId="42" xfId="0" applyFont="1" applyFill="1" applyBorder="1" applyAlignment="1" applyProtection="1">
      <alignment horizontal="center" vertical="center"/>
      <protection locked="0"/>
    </xf>
    <xf numFmtId="167" fontId="4" fillId="0" borderId="5" xfId="0" applyNumberFormat="1" applyFont="1" applyBorder="1" applyAlignment="1">
      <alignment horizontal="center" vertical="center"/>
    </xf>
    <xf numFmtId="0" fontId="4" fillId="4" borderId="43" xfId="0" applyFont="1" applyFill="1" applyBorder="1" applyAlignment="1" applyProtection="1">
      <alignment horizontal="center" vertical="center"/>
      <protection locked="0"/>
    </xf>
    <xf numFmtId="0" fontId="4" fillId="4" borderId="43" xfId="0" applyFont="1" applyFill="1" applyBorder="1" applyAlignment="1" applyProtection="1">
      <alignment horizontal="center" vertical="center" wrapText="1"/>
      <protection locked="0"/>
    </xf>
    <xf numFmtId="0" fontId="4" fillId="4" borderId="75" xfId="0" applyFont="1" applyFill="1" applyBorder="1" applyAlignment="1" applyProtection="1">
      <alignment horizontal="center" vertical="center" wrapText="1"/>
      <protection locked="0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0" borderId="76" xfId="0" applyFont="1" applyFill="1" applyBorder="1" applyProtection="1"/>
    <xf numFmtId="0" fontId="4" fillId="0" borderId="43" xfId="0" applyFont="1" applyFill="1" applyBorder="1" applyProtection="1"/>
    <xf numFmtId="0" fontId="4" fillId="0" borderId="44" xfId="0" applyFont="1" applyFill="1" applyBorder="1" applyProtection="1"/>
    <xf numFmtId="0" fontId="5" fillId="0" borderId="25" xfId="0" applyNumberFormat="1" applyFont="1" applyFill="1" applyBorder="1" applyAlignment="1" applyProtection="1">
      <alignment horizontal="center" vertical="center"/>
    </xf>
    <xf numFmtId="44" fontId="5" fillId="0" borderId="26" xfId="0" applyNumberFormat="1" applyFont="1" applyFill="1" applyBorder="1" applyAlignment="1" applyProtection="1">
      <alignment horizontal="center" vertical="center"/>
    </xf>
    <xf numFmtId="167" fontId="4" fillId="0" borderId="87" xfId="0" applyNumberFormat="1" applyFont="1" applyBorder="1" applyAlignment="1">
      <alignment horizontal="center" vertical="center"/>
    </xf>
    <xf numFmtId="42" fontId="4" fillId="0" borderId="17" xfId="0" applyNumberFormat="1" applyFont="1" applyBorder="1" applyAlignment="1"/>
    <xf numFmtId="42" fontId="4" fillId="0" borderId="57" xfId="0" applyNumberFormat="1" applyFont="1" applyBorder="1" applyAlignment="1"/>
    <xf numFmtId="42" fontId="4" fillId="0" borderId="23" xfId="0" applyNumberFormat="1" applyFont="1" applyBorder="1" applyAlignment="1"/>
    <xf numFmtId="0" fontId="6" fillId="0" borderId="3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53" xfId="0" applyFont="1" applyBorder="1"/>
    <xf numFmtId="0" fontId="23" fillId="0" borderId="58" xfId="0" applyFont="1" applyBorder="1"/>
    <xf numFmtId="0" fontId="0" fillId="0" borderId="88" xfId="0" applyBorder="1"/>
    <xf numFmtId="0" fontId="0" fillId="0" borderId="72" xfId="0" applyBorder="1" applyAlignment="1">
      <alignment horizontal="center"/>
    </xf>
    <xf numFmtId="0" fontId="0" fillId="0" borderId="78" xfId="0" applyBorder="1" applyAlignment="1"/>
    <xf numFmtId="0" fontId="0" fillId="0" borderId="22" xfId="0" applyBorder="1"/>
    <xf numFmtId="0" fontId="0" fillId="0" borderId="18" xfId="0" applyBorder="1" applyAlignment="1">
      <alignment horizontal="left"/>
    </xf>
    <xf numFmtId="0" fontId="0" fillId="0" borderId="91" xfId="0" applyBorder="1"/>
    <xf numFmtId="0" fontId="0" fillId="0" borderId="94" xfId="0" applyBorder="1"/>
    <xf numFmtId="0" fontId="0" fillId="0" borderId="97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8" xfId="0" applyBorder="1" applyAlignment="1">
      <alignment horizontal="right"/>
    </xf>
    <xf numFmtId="0" fontId="6" fillId="0" borderId="0" xfId="0" applyFont="1" applyAlignment="1">
      <alignment horizontal="left" vertical="top"/>
    </xf>
    <xf numFmtId="0" fontId="11" fillId="0" borderId="0" xfId="0" applyFont="1" applyBorder="1" applyAlignment="1">
      <alignment wrapText="1"/>
    </xf>
    <xf numFmtId="8" fontId="6" fillId="0" borderId="99" xfId="0" applyNumberFormat="1" applyFont="1" applyBorder="1"/>
    <xf numFmtId="0" fontId="6" fillId="0" borderId="20" xfId="0" applyFont="1" applyBorder="1"/>
    <xf numFmtId="170" fontId="6" fillId="0" borderId="29" xfId="0" applyNumberFormat="1" applyFont="1" applyBorder="1" applyAlignment="1">
      <alignment horizontal="left"/>
    </xf>
    <xf numFmtId="0" fontId="22" fillId="0" borderId="0" xfId="0" applyFont="1" applyAlignment="1">
      <alignment horizontal="right"/>
    </xf>
    <xf numFmtId="164" fontId="22" fillId="0" borderId="0" xfId="0" applyNumberFormat="1" applyFont="1"/>
    <xf numFmtId="0" fontId="0" fillId="0" borderId="0" xfId="0" applyAlignment="1">
      <alignment horizontal="right"/>
    </xf>
    <xf numFmtId="8" fontId="0" fillId="0" borderId="0" xfId="0" applyNumberFormat="1"/>
    <xf numFmtId="0" fontId="0" fillId="0" borderId="33" xfId="0" applyBorder="1" applyAlignment="1">
      <alignment horizontal="right"/>
    </xf>
    <xf numFmtId="164" fontId="0" fillId="0" borderId="100" xfId="0" applyNumberFormat="1" applyBorder="1"/>
    <xf numFmtId="164" fontId="0" fillId="0" borderId="49" xfId="0" applyNumberFormat="1" applyFill="1" applyBorder="1"/>
    <xf numFmtId="164" fontId="0" fillId="0" borderId="95" xfId="0" applyNumberFormat="1" applyFill="1" applyBorder="1"/>
    <xf numFmtId="164" fontId="0" fillId="0" borderId="26" xfId="0" applyNumberFormat="1" applyFill="1" applyBorder="1"/>
    <xf numFmtId="164" fontId="0" fillId="0" borderId="36" xfId="0" applyNumberFormat="1" applyFill="1" applyBorder="1"/>
    <xf numFmtId="14" fontId="0" fillId="0" borderId="19" xfId="0" applyNumberFormat="1" applyFill="1" applyBorder="1"/>
    <xf numFmtId="44" fontId="0" fillId="0" borderId="36" xfId="2" applyFont="1" applyFill="1" applyBorder="1" applyAlignment="1">
      <alignment horizontal="right"/>
    </xf>
    <xf numFmtId="14" fontId="0" fillId="0" borderId="19" xfId="2" applyNumberFormat="1" applyFont="1" applyFill="1" applyBorder="1" applyAlignment="1">
      <alignment horizontal="right"/>
    </xf>
    <xf numFmtId="164" fontId="0" fillId="0" borderId="36" xfId="0" applyNumberFormat="1" applyFill="1" applyBorder="1" applyAlignment="1">
      <alignment horizontal="right"/>
    </xf>
    <xf numFmtId="164" fontId="0" fillId="0" borderId="19" xfId="0" applyNumberFormat="1" applyFill="1" applyBorder="1" applyAlignment="1">
      <alignment horizontal="right"/>
    </xf>
    <xf numFmtId="164" fontId="0" fillId="0" borderId="19" xfId="0" applyNumberFormat="1" applyFill="1" applyBorder="1"/>
    <xf numFmtId="164" fontId="0" fillId="0" borderId="93" xfId="0" applyNumberFormat="1" applyFill="1" applyBorder="1"/>
    <xf numFmtId="164" fontId="0" fillId="0" borderId="92" xfId="0" applyNumberFormat="1" applyFill="1" applyBorder="1"/>
    <xf numFmtId="164" fontId="0" fillId="0" borderId="37" xfId="0" applyNumberFormat="1" applyFill="1" applyBorder="1"/>
    <xf numFmtId="164" fontId="0" fillId="0" borderId="34" xfId="0" applyNumberFormat="1" applyFill="1" applyBorder="1"/>
    <xf numFmtId="164" fontId="0" fillId="7" borderId="64" xfId="0" applyNumberFormat="1" applyFill="1" applyBorder="1"/>
    <xf numFmtId="44" fontId="0" fillId="7" borderId="65" xfId="2" applyFont="1" applyFill="1" applyBorder="1" applyAlignment="1">
      <alignment horizontal="right"/>
    </xf>
    <xf numFmtId="164" fontId="0" fillId="7" borderId="65" xfId="0" applyNumberFormat="1" applyFill="1" applyBorder="1"/>
    <xf numFmtId="164" fontId="0" fillId="7" borderId="65" xfId="0" applyNumberFormat="1" applyFill="1" applyBorder="1" applyAlignment="1">
      <alignment horizontal="right"/>
    </xf>
    <xf numFmtId="164" fontId="0" fillId="7" borderId="101" xfId="0" applyNumberFormat="1" applyFill="1" applyBorder="1"/>
    <xf numFmtId="164" fontId="0" fillId="7" borderId="66" xfId="0" applyNumberFormat="1" applyFill="1" applyBorder="1"/>
    <xf numFmtId="164" fontId="0" fillId="7" borderId="50" xfId="0" applyNumberFormat="1" applyFill="1" applyBorder="1"/>
    <xf numFmtId="164" fontId="0" fillId="7" borderId="96" xfId="0" applyNumberFormat="1" applyFill="1" applyBorder="1"/>
    <xf numFmtId="164" fontId="0" fillId="7" borderId="48" xfId="0" applyNumberFormat="1" applyFill="1" applyBorder="1"/>
    <xf numFmtId="0" fontId="0" fillId="0" borderId="17" xfId="0" applyBorder="1" applyAlignment="1"/>
    <xf numFmtId="0" fontId="0" fillId="0" borderId="77" xfId="0" applyBorder="1"/>
    <xf numFmtId="0" fontId="0" fillId="0" borderId="102" xfId="0" applyBorder="1" applyAlignment="1">
      <alignment horizontal="right"/>
    </xf>
    <xf numFmtId="0" fontId="0" fillId="0" borderId="103" xfId="0" applyBorder="1" applyAlignment="1">
      <alignment horizontal="right"/>
    </xf>
    <xf numFmtId="0" fontId="0" fillId="0" borderId="46" xfId="0" applyFont="1" applyBorder="1"/>
    <xf numFmtId="0" fontId="0" fillId="0" borderId="36" xfId="0" applyFont="1" applyBorder="1"/>
    <xf numFmtId="164" fontId="0" fillId="6" borderId="19" xfId="0" applyNumberFormat="1" applyFont="1" applyFill="1" applyBorder="1"/>
    <xf numFmtId="0" fontId="0" fillId="0" borderId="0" xfId="0" applyFont="1"/>
    <xf numFmtId="0" fontId="0" fillId="0" borderId="15" xfId="0" applyFont="1" applyBorder="1"/>
    <xf numFmtId="164" fontId="0" fillId="6" borderId="64" xfId="0" applyNumberFormat="1" applyFont="1" applyFill="1" applyBorder="1"/>
    <xf numFmtId="164" fontId="0" fillId="6" borderId="65" xfId="0" applyNumberFormat="1" applyFont="1" applyFill="1" applyBorder="1"/>
    <xf numFmtId="0" fontId="0" fillId="0" borderId="18" xfId="0" applyFont="1" applyBorder="1"/>
    <xf numFmtId="0" fontId="0" fillId="0" borderId="25" xfId="0" applyFont="1" applyBorder="1"/>
    <xf numFmtId="164" fontId="0" fillId="6" borderId="23" xfId="0" applyNumberFormat="1" applyFont="1" applyFill="1" applyBorder="1"/>
    <xf numFmtId="0" fontId="0" fillId="0" borderId="21" xfId="0" applyFont="1" applyBorder="1"/>
    <xf numFmtId="164" fontId="0" fillId="6" borderId="66" xfId="0" applyNumberFormat="1" applyFont="1" applyFill="1" applyBorder="1"/>
    <xf numFmtId="164" fontId="6" fillId="0" borderId="0" xfId="0" applyNumberFormat="1" applyFont="1" applyBorder="1"/>
    <xf numFmtId="165" fontId="19" fillId="3" borderId="0" xfId="0" applyNumberFormat="1" applyFont="1" applyFill="1" applyAlignment="1" applyProtection="1">
      <alignment horizontal="center" vertical="center"/>
      <protection locked="0" hidden="1"/>
    </xf>
    <xf numFmtId="0" fontId="2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7" fillId="0" borderId="0" xfId="0" applyFont="1"/>
    <xf numFmtId="9" fontId="4" fillId="0" borderId="0" xfId="0" applyNumberFormat="1" applyFont="1"/>
    <xf numFmtId="0" fontId="2" fillId="0" borderId="0" xfId="0" applyFont="1" applyAlignment="1">
      <alignment textRotation="90" wrapText="1"/>
    </xf>
    <xf numFmtId="3" fontId="4" fillId="0" borderId="7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4" xfId="0" applyNumberFormat="1" applyFont="1" applyBorder="1"/>
    <xf numFmtId="3" fontId="4" fillId="0" borderId="9" xfId="0" applyNumberFormat="1" applyFont="1" applyBorder="1"/>
    <xf numFmtId="3" fontId="4" fillId="0" borderId="7" xfId="0" applyNumberFormat="1" applyFont="1" applyBorder="1"/>
    <xf numFmtId="0" fontId="18" fillId="0" borderId="0" xfId="0" applyFont="1" applyAlignment="1">
      <alignment vertical="top"/>
    </xf>
    <xf numFmtId="167" fontId="4" fillId="0" borderId="0" xfId="0" applyNumberFormat="1" applyFont="1"/>
    <xf numFmtId="3" fontId="4" fillId="0" borderId="0" xfId="0" applyNumberFormat="1" applyFont="1"/>
    <xf numFmtId="164" fontId="18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/>
    <xf numFmtId="0" fontId="16" fillId="0" borderId="0" xfId="0" applyFont="1"/>
    <xf numFmtId="0" fontId="2" fillId="0" borderId="0" xfId="0" applyFont="1" applyAlignment="1">
      <alignment horizontal="right"/>
    </xf>
    <xf numFmtId="1" fontId="5" fillId="4" borderId="10" xfId="0" applyNumberFormat="1" applyFont="1" applyFill="1" applyBorder="1" applyAlignment="1" applyProtection="1">
      <alignment horizontal="right"/>
      <protection locked="0"/>
    </xf>
    <xf numFmtId="1" fontId="5" fillId="4" borderId="4" xfId="0" applyNumberFormat="1" applyFont="1" applyFill="1" applyBorder="1" applyAlignment="1" applyProtection="1">
      <alignment horizontal="right"/>
      <protection locked="0"/>
    </xf>
    <xf numFmtId="1" fontId="5" fillId="4" borderId="4" xfId="0" applyNumberFormat="1" applyFont="1" applyFill="1" applyBorder="1" applyProtection="1">
      <protection locked="0"/>
    </xf>
    <xf numFmtId="1" fontId="5" fillId="4" borderId="7" xfId="2" applyNumberFormat="1" applyFont="1" applyFill="1" applyBorder="1" applyProtection="1">
      <protection locked="0"/>
    </xf>
    <xf numFmtId="164" fontId="4" fillId="0" borderId="7" xfId="0" applyNumberFormat="1" applyFont="1" applyBorder="1"/>
    <xf numFmtId="165" fontId="4" fillId="0" borderId="0" xfId="0" applyNumberFormat="1" applyFont="1" applyAlignment="1">
      <alignment vertical="center"/>
    </xf>
    <xf numFmtId="1" fontId="4" fillId="0" borderId="5" xfId="0" applyNumberFormat="1" applyFont="1" applyBorder="1"/>
    <xf numFmtId="1" fontId="4" fillId="0" borderId="8" xfId="0" applyNumberFormat="1" applyFont="1" applyBorder="1"/>
    <xf numFmtId="0" fontId="2" fillId="0" borderId="22" xfId="0" applyFont="1" applyBorder="1" applyAlignment="1">
      <alignment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5" fillId="0" borderId="16" xfId="0" applyFont="1" applyBorder="1" applyAlignment="1">
      <alignment horizontal="right"/>
    </xf>
    <xf numFmtId="0" fontId="17" fillId="0" borderId="68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6" borderId="61" xfId="0" applyFont="1" applyFill="1" applyBorder="1" applyAlignment="1">
      <alignment horizontal="left"/>
    </xf>
    <xf numFmtId="0" fontId="8" fillId="6" borderId="62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54" xfId="0" applyFill="1" applyBorder="1" applyAlignment="1">
      <alignment horizontal="left"/>
    </xf>
    <xf numFmtId="0" fontId="0" fillId="6" borderId="68" xfId="0" applyFill="1" applyBorder="1" applyAlignment="1">
      <alignment horizontal="left"/>
    </xf>
    <xf numFmtId="0" fontId="0" fillId="6" borderId="59" xfId="0" applyFill="1" applyBorder="1" applyAlignment="1">
      <alignment horizontal="left"/>
    </xf>
    <xf numFmtId="0" fontId="0" fillId="6" borderId="67" xfId="0" applyFont="1" applyFill="1" applyBorder="1" applyAlignment="1">
      <alignment horizontal="left"/>
    </xf>
    <xf numFmtId="0" fontId="24" fillId="0" borderId="89" xfId="0" applyFont="1" applyFill="1" applyBorder="1" applyAlignment="1">
      <alignment horizontal="left" vertical="center" wrapText="1"/>
    </xf>
    <xf numFmtId="0" fontId="24" fillId="0" borderId="90" xfId="0" applyFont="1" applyFill="1" applyBorder="1" applyAlignment="1">
      <alignment horizontal="left" vertical="center" wrapText="1"/>
    </xf>
    <xf numFmtId="14" fontId="0" fillId="6" borderId="0" xfId="0" applyNumberFormat="1" applyFont="1" applyFill="1" applyBorder="1" applyAlignment="1">
      <alignment horizontal="left"/>
    </xf>
    <xf numFmtId="0" fontId="0" fillId="6" borderId="68" xfId="0" applyFont="1" applyFill="1" applyBorder="1" applyAlignment="1">
      <alignment horizontal="left"/>
    </xf>
    <xf numFmtId="9" fontId="2" fillId="0" borderId="15" xfId="0" applyNumberFormat="1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9" fontId="2" fillId="0" borderId="17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4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9" fontId="2" fillId="0" borderId="15" xfId="0" applyNumberFormat="1" applyFont="1" applyFill="1" applyBorder="1" applyAlignment="1">
      <alignment horizontal="center"/>
    </xf>
    <xf numFmtId="9" fontId="2" fillId="0" borderId="16" xfId="0" applyNumberFormat="1" applyFont="1" applyFill="1" applyBorder="1" applyAlignment="1">
      <alignment horizontal="center"/>
    </xf>
    <xf numFmtId="9" fontId="2" fillId="0" borderId="17" xfId="0" applyNumberFormat="1" applyFont="1" applyFill="1" applyBorder="1" applyAlignment="1">
      <alignment horizontal="center"/>
    </xf>
    <xf numFmtId="0" fontId="4" fillId="0" borderId="15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5" fillId="0" borderId="16" xfId="1" applyFont="1" applyFill="1" applyBorder="1" applyAlignment="1">
      <alignment horizontal="center"/>
    </xf>
    <xf numFmtId="0" fontId="5" fillId="0" borderId="77" xfId="1" applyFont="1" applyFill="1" applyBorder="1" applyAlignment="1">
      <alignment horizontal="center"/>
    </xf>
    <xf numFmtId="0" fontId="5" fillId="0" borderId="78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33" xfId="0" applyFont="1" applyBorder="1" applyAlignment="1">
      <alignment horizontal="center"/>
    </xf>
    <xf numFmtId="0" fontId="11" fillId="0" borderId="51" xfId="0" applyFont="1" applyBorder="1" applyAlignment="1">
      <alignment horizontal="left" vertical="top" wrapText="1"/>
    </xf>
    <xf numFmtId="0" fontId="11" fillId="0" borderId="52" xfId="0" applyFont="1" applyBorder="1" applyAlignment="1">
      <alignment wrapText="1"/>
    </xf>
    <xf numFmtId="0" fontId="11" fillId="0" borderId="53" xfId="0" applyFont="1" applyBorder="1" applyAlignment="1">
      <alignment wrapText="1"/>
    </xf>
    <xf numFmtId="0" fontId="11" fillId="0" borderId="54" xfId="0" applyFont="1" applyBorder="1" applyAlignment="1">
      <alignment wrapText="1"/>
    </xf>
    <xf numFmtId="0" fontId="11" fillId="0" borderId="58" xfId="0" applyFont="1" applyBorder="1" applyAlignment="1">
      <alignment wrapText="1"/>
    </xf>
    <xf numFmtId="0" fontId="11" fillId="0" borderId="59" xfId="0" applyFont="1" applyBorder="1" applyAlignment="1">
      <alignment wrapText="1"/>
    </xf>
    <xf numFmtId="0" fontId="4" fillId="0" borderId="87" xfId="0" applyFont="1" applyBorder="1" applyAlignment="1">
      <alignment horizontal="right"/>
    </xf>
    <xf numFmtId="0" fontId="4" fillId="0" borderId="56" xfId="0" applyFont="1" applyBorder="1" applyAlignment="1">
      <alignment horizontal="right"/>
    </xf>
    <xf numFmtId="14" fontId="22" fillId="0" borderId="45" xfId="0" applyNumberFormat="1" applyFont="1" applyBorder="1" applyAlignment="1">
      <alignment horizontal="left"/>
    </xf>
  </cellXfs>
  <cellStyles count="4">
    <cellStyle name="Gut" xfId="1" builtinId="26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6" lockText="1" noThreeD="1"/>
</file>

<file path=xl/ctrlProps/ctrlProp10.xml><?xml version="1.0" encoding="utf-8"?>
<formControlPr xmlns="http://schemas.microsoft.com/office/spreadsheetml/2009/9/main" objectType="CheckBox" fmlaLink="$F$15" lockText="1" noThreeD="1"/>
</file>

<file path=xl/ctrlProps/ctrlProp11.xml><?xml version="1.0" encoding="utf-8"?>
<formControlPr xmlns="http://schemas.microsoft.com/office/spreadsheetml/2009/9/main" objectType="CheckBox" fmlaLink="$F$16" lockText="1" noThreeD="1"/>
</file>

<file path=xl/ctrlProps/ctrlProp12.xml><?xml version="1.0" encoding="utf-8"?>
<formControlPr xmlns="http://schemas.microsoft.com/office/spreadsheetml/2009/9/main" objectType="CheckBox" fmlaLink="$F$17" lockText="1" noThreeD="1"/>
</file>

<file path=xl/ctrlProps/ctrlProp13.xml><?xml version="1.0" encoding="utf-8"?>
<formControlPr xmlns="http://schemas.microsoft.com/office/spreadsheetml/2009/9/main" objectType="CheckBox" fmlaLink="$F$18" lockText="1" noThreeD="1"/>
</file>

<file path=xl/ctrlProps/ctrlProp14.xml><?xml version="1.0" encoding="utf-8"?>
<formControlPr xmlns="http://schemas.microsoft.com/office/spreadsheetml/2009/9/main" objectType="CheckBox" fmlaLink="$F$19" lockText="1" noThreeD="1"/>
</file>

<file path=xl/ctrlProps/ctrlProp15.xml><?xml version="1.0" encoding="utf-8"?>
<formControlPr xmlns="http://schemas.microsoft.com/office/spreadsheetml/2009/9/main" objectType="CheckBox" fmlaLink="$F$20" lockText="1" noThreeD="1"/>
</file>

<file path=xl/ctrlProps/ctrlProp16.xml><?xml version="1.0" encoding="utf-8"?>
<formControlPr xmlns="http://schemas.microsoft.com/office/spreadsheetml/2009/9/main" objectType="CheckBox" fmlaLink="$F$21" lockText="1" noThreeD="1"/>
</file>

<file path=xl/ctrlProps/ctrlProp17.xml><?xml version="1.0" encoding="utf-8"?>
<formControlPr xmlns="http://schemas.microsoft.com/office/spreadsheetml/2009/9/main" objectType="CheckBox" fmlaLink="$F$22" lockText="1" noThreeD="1"/>
</file>

<file path=xl/ctrlProps/ctrlProp18.xml><?xml version="1.0" encoding="utf-8"?>
<formControlPr xmlns="http://schemas.microsoft.com/office/spreadsheetml/2009/9/main" objectType="CheckBox" fmlaLink="$F$23" lockText="1" noThreeD="1"/>
</file>

<file path=xl/ctrlProps/ctrlProp19.xml><?xml version="1.0" encoding="utf-8"?>
<formControlPr xmlns="http://schemas.microsoft.com/office/spreadsheetml/2009/9/main" objectType="CheckBox" fmlaLink="$F$24" lockText="1" noThreeD="1"/>
</file>

<file path=xl/ctrlProps/ctrlProp2.xml><?xml version="1.0" encoding="utf-8"?>
<formControlPr xmlns="http://schemas.microsoft.com/office/spreadsheetml/2009/9/main" objectType="CheckBox" fmlaLink="$F$7" lockText="1" noThreeD="1"/>
</file>

<file path=xl/ctrlProps/ctrlProp20.xml><?xml version="1.0" encoding="utf-8"?>
<formControlPr xmlns="http://schemas.microsoft.com/office/spreadsheetml/2009/9/main" objectType="CheckBox" fmlaLink="$F$25" lockText="1" noThreeD="1"/>
</file>

<file path=xl/ctrlProps/ctrlProp21.xml><?xml version="1.0" encoding="utf-8"?>
<formControlPr xmlns="http://schemas.microsoft.com/office/spreadsheetml/2009/9/main" objectType="CheckBox" fmlaLink="$F$26" lockText="1" noThreeD="1"/>
</file>

<file path=xl/ctrlProps/ctrlProp22.xml><?xml version="1.0" encoding="utf-8"?>
<formControlPr xmlns="http://schemas.microsoft.com/office/spreadsheetml/2009/9/main" objectType="CheckBox" fmlaLink="$F$27" lockText="1" noThreeD="1"/>
</file>

<file path=xl/ctrlProps/ctrlProp23.xml><?xml version="1.0" encoding="utf-8"?>
<formControlPr xmlns="http://schemas.microsoft.com/office/spreadsheetml/2009/9/main" objectType="CheckBox" fmlaLink="$F$28" lockText="1" noThreeD="1"/>
</file>

<file path=xl/ctrlProps/ctrlProp24.xml><?xml version="1.0" encoding="utf-8"?>
<formControlPr xmlns="http://schemas.microsoft.com/office/spreadsheetml/2009/9/main" objectType="CheckBox" fmlaLink="$F$29" lockText="1" noThreeD="1"/>
</file>

<file path=xl/ctrlProps/ctrlProp25.xml><?xml version="1.0" encoding="utf-8"?>
<formControlPr xmlns="http://schemas.microsoft.com/office/spreadsheetml/2009/9/main" objectType="CheckBox" fmlaLink="$F$30" lockText="1" noThreeD="1"/>
</file>

<file path=xl/ctrlProps/ctrlProp26.xml><?xml version="1.0" encoding="utf-8"?>
<formControlPr xmlns="http://schemas.microsoft.com/office/spreadsheetml/2009/9/main" objectType="CheckBox" checked="Checked" fmlaLink="$I$35" lockText="1" noThreeD="1"/>
</file>

<file path=xl/ctrlProps/ctrlProp27.xml><?xml version="1.0" encoding="utf-8"?>
<formControlPr xmlns="http://schemas.microsoft.com/office/spreadsheetml/2009/9/main" objectType="CheckBox" fmlaLink="$F$6" lockText="1" noThreeD="1"/>
</file>

<file path=xl/ctrlProps/ctrlProp28.xml><?xml version="1.0" encoding="utf-8"?>
<formControlPr xmlns="http://schemas.microsoft.com/office/spreadsheetml/2009/9/main" objectType="CheckBox" fmlaLink="$F$7" lockText="1" noThreeD="1"/>
</file>

<file path=xl/ctrlProps/ctrlProp29.xml><?xml version="1.0" encoding="utf-8"?>
<formControlPr xmlns="http://schemas.microsoft.com/office/spreadsheetml/2009/9/main" objectType="CheckBox" fmlaLink="$F$8" lockText="1" noThreeD="1"/>
</file>

<file path=xl/ctrlProps/ctrlProp3.xml><?xml version="1.0" encoding="utf-8"?>
<formControlPr xmlns="http://schemas.microsoft.com/office/spreadsheetml/2009/9/main" objectType="CheckBox" fmlaLink="$F$8" lockText="1" noThreeD="1"/>
</file>

<file path=xl/ctrlProps/ctrlProp30.xml><?xml version="1.0" encoding="utf-8"?>
<formControlPr xmlns="http://schemas.microsoft.com/office/spreadsheetml/2009/9/main" objectType="CheckBox" fmlaLink="$F$9" lockText="1" noThreeD="1"/>
</file>

<file path=xl/ctrlProps/ctrlProp31.xml><?xml version="1.0" encoding="utf-8"?>
<formControlPr xmlns="http://schemas.microsoft.com/office/spreadsheetml/2009/9/main" objectType="CheckBox" fmlaLink="$F$10" lockText="1" noThreeD="1"/>
</file>

<file path=xl/ctrlProps/ctrlProp32.xml><?xml version="1.0" encoding="utf-8"?>
<formControlPr xmlns="http://schemas.microsoft.com/office/spreadsheetml/2009/9/main" objectType="CheckBox" fmlaLink="$F$11" lockText="1" noThreeD="1"/>
</file>

<file path=xl/ctrlProps/ctrlProp33.xml><?xml version="1.0" encoding="utf-8"?>
<formControlPr xmlns="http://schemas.microsoft.com/office/spreadsheetml/2009/9/main" objectType="CheckBox" fmlaLink="$F$12" lockText="1" noThreeD="1"/>
</file>

<file path=xl/ctrlProps/ctrlProp34.xml><?xml version="1.0" encoding="utf-8"?>
<formControlPr xmlns="http://schemas.microsoft.com/office/spreadsheetml/2009/9/main" objectType="CheckBox" fmlaLink="$F$13" lockText="1" noThreeD="1"/>
</file>

<file path=xl/ctrlProps/ctrlProp35.xml><?xml version="1.0" encoding="utf-8"?>
<formControlPr xmlns="http://schemas.microsoft.com/office/spreadsheetml/2009/9/main" objectType="CheckBox" fmlaLink="$F$14" lockText="1" noThreeD="1"/>
</file>

<file path=xl/ctrlProps/ctrlProp36.xml><?xml version="1.0" encoding="utf-8"?>
<formControlPr xmlns="http://schemas.microsoft.com/office/spreadsheetml/2009/9/main" objectType="CheckBox" checked="Checked" fmlaLink="$F$15" lockText="1" noThreeD="1"/>
</file>

<file path=xl/ctrlProps/ctrlProp37.xml><?xml version="1.0" encoding="utf-8"?>
<formControlPr xmlns="http://schemas.microsoft.com/office/spreadsheetml/2009/9/main" objectType="CheckBox" fmlaLink="$F$16" lockText="1" noThreeD="1"/>
</file>

<file path=xl/ctrlProps/ctrlProp38.xml><?xml version="1.0" encoding="utf-8"?>
<formControlPr xmlns="http://schemas.microsoft.com/office/spreadsheetml/2009/9/main" objectType="CheckBox" fmlaLink="$F$17" lockText="1" noThreeD="1"/>
</file>

<file path=xl/ctrlProps/ctrlProp39.xml><?xml version="1.0" encoding="utf-8"?>
<formControlPr xmlns="http://schemas.microsoft.com/office/spreadsheetml/2009/9/main" objectType="CheckBox" fmlaLink="$F$18" lockText="1" noThreeD="1"/>
</file>

<file path=xl/ctrlProps/ctrlProp4.xml><?xml version="1.0" encoding="utf-8"?>
<formControlPr xmlns="http://schemas.microsoft.com/office/spreadsheetml/2009/9/main" objectType="CheckBox" fmlaLink="$F$9" lockText="1" noThreeD="1"/>
</file>

<file path=xl/ctrlProps/ctrlProp40.xml><?xml version="1.0" encoding="utf-8"?>
<formControlPr xmlns="http://schemas.microsoft.com/office/spreadsheetml/2009/9/main" objectType="CheckBox" fmlaLink="$F$19" lockText="1" noThreeD="1"/>
</file>

<file path=xl/ctrlProps/ctrlProp41.xml><?xml version="1.0" encoding="utf-8"?>
<formControlPr xmlns="http://schemas.microsoft.com/office/spreadsheetml/2009/9/main" objectType="CheckBox" fmlaLink="$F$20" lockText="1" noThreeD="1"/>
</file>

<file path=xl/ctrlProps/ctrlProp42.xml><?xml version="1.0" encoding="utf-8"?>
<formControlPr xmlns="http://schemas.microsoft.com/office/spreadsheetml/2009/9/main" objectType="CheckBox" fmlaLink="$F$21" lockText="1" noThreeD="1"/>
</file>

<file path=xl/ctrlProps/ctrlProp43.xml><?xml version="1.0" encoding="utf-8"?>
<formControlPr xmlns="http://schemas.microsoft.com/office/spreadsheetml/2009/9/main" objectType="CheckBox" fmlaLink="$F$22" lockText="1" noThreeD="1"/>
</file>

<file path=xl/ctrlProps/ctrlProp44.xml><?xml version="1.0" encoding="utf-8"?>
<formControlPr xmlns="http://schemas.microsoft.com/office/spreadsheetml/2009/9/main" objectType="CheckBox" fmlaLink="$F$23" lockText="1" noThreeD="1"/>
</file>

<file path=xl/ctrlProps/ctrlProp45.xml><?xml version="1.0" encoding="utf-8"?>
<formControlPr xmlns="http://schemas.microsoft.com/office/spreadsheetml/2009/9/main" objectType="CheckBox" fmlaLink="$F$24" lockText="1" noThreeD="1"/>
</file>

<file path=xl/ctrlProps/ctrlProp46.xml><?xml version="1.0" encoding="utf-8"?>
<formControlPr xmlns="http://schemas.microsoft.com/office/spreadsheetml/2009/9/main" objectType="CheckBox" fmlaLink="$F$25" lockText="1" noThreeD="1"/>
</file>

<file path=xl/ctrlProps/ctrlProp47.xml><?xml version="1.0" encoding="utf-8"?>
<formControlPr xmlns="http://schemas.microsoft.com/office/spreadsheetml/2009/9/main" objectType="CheckBox" fmlaLink="$F$26" lockText="1" noThreeD="1"/>
</file>

<file path=xl/ctrlProps/ctrlProp48.xml><?xml version="1.0" encoding="utf-8"?>
<formControlPr xmlns="http://schemas.microsoft.com/office/spreadsheetml/2009/9/main" objectType="CheckBox" fmlaLink="$F$27" lockText="1" noThreeD="1"/>
</file>

<file path=xl/ctrlProps/ctrlProp49.xml><?xml version="1.0" encoding="utf-8"?>
<formControlPr xmlns="http://schemas.microsoft.com/office/spreadsheetml/2009/9/main" objectType="CheckBox" fmlaLink="$F$28" lockText="1" noThreeD="1"/>
</file>

<file path=xl/ctrlProps/ctrlProp5.xml><?xml version="1.0" encoding="utf-8"?>
<formControlPr xmlns="http://schemas.microsoft.com/office/spreadsheetml/2009/9/main" objectType="CheckBox" fmlaLink="$F$10" lockText="1" noThreeD="1"/>
</file>

<file path=xl/ctrlProps/ctrlProp50.xml><?xml version="1.0" encoding="utf-8"?>
<formControlPr xmlns="http://schemas.microsoft.com/office/spreadsheetml/2009/9/main" objectType="CheckBox" fmlaLink="$F$29" lockText="1" noThreeD="1"/>
</file>

<file path=xl/ctrlProps/ctrlProp51.xml><?xml version="1.0" encoding="utf-8"?>
<formControlPr xmlns="http://schemas.microsoft.com/office/spreadsheetml/2009/9/main" objectType="CheckBox" fmlaLink="$F$30" lockText="1" noThreeD="1"/>
</file>

<file path=xl/ctrlProps/ctrlProp52.xml><?xml version="1.0" encoding="utf-8"?>
<formControlPr xmlns="http://schemas.microsoft.com/office/spreadsheetml/2009/9/main" objectType="CheckBox" fmlaLink="$F$6" lockText="1" noThreeD="1"/>
</file>

<file path=xl/ctrlProps/ctrlProp53.xml><?xml version="1.0" encoding="utf-8"?>
<formControlPr xmlns="http://schemas.microsoft.com/office/spreadsheetml/2009/9/main" objectType="CheckBox" fmlaLink="$F$7" lockText="1" noThreeD="1"/>
</file>

<file path=xl/ctrlProps/ctrlProp54.xml><?xml version="1.0" encoding="utf-8"?>
<formControlPr xmlns="http://schemas.microsoft.com/office/spreadsheetml/2009/9/main" objectType="CheckBox" fmlaLink="$F$8" lockText="1" noThreeD="1"/>
</file>

<file path=xl/ctrlProps/ctrlProp55.xml><?xml version="1.0" encoding="utf-8"?>
<formControlPr xmlns="http://schemas.microsoft.com/office/spreadsheetml/2009/9/main" objectType="CheckBox" fmlaLink="$F$9" lockText="1" noThreeD="1"/>
</file>

<file path=xl/ctrlProps/ctrlProp56.xml><?xml version="1.0" encoding="utf-8"?>
<formControlPr xmlns="http://schemas.microsoft.com/office/spreadsheetml/2009/9/main" objectType="CheckBox" fmlaLink="$F$10" lockText="1" noThreeD="1"/>
</file>

<file path=xl/ctrlProps/ctrlProp57.xml><?xml version="1.0" encoding="utf-8"?>
<formControlPr xmlns="http://schemas.microsoft.com/office/spreadsheetml/2009/9/main" objectType="CheckBox" fmlaLink="$F$11" lockText="1" noThreeD="1"/>
</file>

<file path=xl/ctrlProps/ctrlProp58.xml><?xml version="1.0" encoding="utf-8"?>
<formControlPr xmlns="http://schemas.microsoft.com/office/spreadsheetml/2009/9/main" objectType="CheckBox" fmlaLink="$F$12" lockText="1" noThreeD="1"/>
</file>

<file path=xl/ctrlProps/ctrlProp59.xml><?xml version="1.0" encoding="utf-8"?>
<formControlPr xmlns="http://schemas.microsoft.com/office/spreadsheetml/2009/9/main" objectType="CheckBox" fmlaLink="$F$13" lockText="1" noThreeD="1"/>
</file>

<file path=xl/ctrlProps/ctrlProp6.xml><?xml version="1.0" encoding="utf-8"?>
<formControlPr xmlns="http://schemas.microsoft.com/office/spreadsheetml/2009/9/main" objectType="CheckBox" fmlaLink="$F$11" lockText="1" noThreeD="1"/>
</file>

<file path=xl/ctrlProps/ctrlProp60.xml><?xml version="1.0" encoding="utf-8"?>
<formControlPr xmlns="http://schemas.microsoft.com/office/spreadsheetml/2009/9/main" objectType="CheckBox" fmlaLink="$F$14" lockText="1" noThreeD="1"/>
</file>

<file path=xl/ctrlProps/ctrlProp61.xml><?xml version="1.0" encoding="utf-8"?>
<formControlPr xmlns="http://schemas.microsoft.com/office/spreadsheetml/2009/9/main" objectType="CheckBox" checked="Checked" fmlaLink="$F$15" lockText="1" noThreeD="1"/>
</file>

<file path=xl/ctrlProps/ctrlProp62.xml><?xml version="1.0" encoding="utf-8"?>
<formControlPr xmlns="http://schemas.microsoft.com/office/spreadsheetml/2009/9/main" objectType="CheckBox" fmlaLink="$F$16" lockText="1" noThreeD="1"/>
</file>

<file path=xl/ctrlProps/ctrlProp63.xml><?xml version="1.0" encoding="utf-8"?>
<formControlPr xmlns="http://schemas.microsoft.com/office/spreadsheetml/2009/9/main" objectType="CheckBox" fmlaLink="$F$17" lockText="1" noThreeD="1"/>
</file>

<file path=xl/ctrlProps/ctrlProp64.xml><?xml version="1.0" encoding="utf-8"?>
<formControlPr xmlns="http://schemas.microsoft.com/office/spreadsheetml/2009/9/main" objectType="CheckBox" fmlaLink="$F$18" lockText="1" noThreeD="1"/>
</file>

<file path=xl/ctrlProps/ctrlProp65.xml><?xml version="1.0" encoding="utf-8"?>
<formControlPr xmlns="http://schemas.microsoft.com/office/spreadsheetml/2009/9/main" objectType="CheckBox" fmlaLink="$F$19" lockText="1" noThreeD="1"/>
</file>

<file path=xl/ctrlProps/ctrlProp7.xml><?xml version="1.0" encoding="utf-8"?>
<formControlPr xmlns="http://schemas.microsoft.com/office/spreadsheetml/2009/9/main" objectType="CheckBox" fmlaLink="$F$12" lockText="1" noThreeD="1"/>
</file>

<file path=xl/ctrlProps/ctrlProp8.xml><?xml version="1.0" encoding="utf-8"?>
<formControlPr xmlns="http://schemas.microsoft.com/office/spreadsheetml/2009/9/main" objectType="CheckBox" fmlaLink="$F$13" lockText="1" noThreeD="1"/>
</file>

<file path=xl/ctrlProps/ctrlProp9.xml><?xml version="1.0" encoding="utf-8"?>
<formControlPr xmlns="http://schemas.microsoft.com/office/spreadsheetml/2009/9/main" objectType="CheckBox" fmlaLink="$F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66675</xdr:colOff>
          <xdr:row>6</xdr:row>
          <xdr:rowOff>47625</xdr:rowOff>
        </xdr:to>
        <xdr:sp macro="" textlink="">
          <xdr:nvSpPr>
            <xdr:cNvPr id="7170" name="Check Box 5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66675</xdr:colOff>
          <xdr:row>7</xdr:row>
          <xdr:rowOff>47625</xdr:rowOff>
        </xdr:to>
        <xdr:sp macro="" textlink="">
          <xdr:nvSpPr>
            <xdr:cNvPr id="7171" name="Check Box 6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66675</xdr:colOff>
          <xdr:row>8</xdr:row>
          <xdr:rowOff>47625</xdr:rowOff>
        </xdr:to>
        <xdr:sp macro="" textlink="">
          <xdr:nvSpPr>
            <xdr:cNvPr id="7172" name="Check Box 7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66675</xdr:colOff>
          <xdr:row>9</xdr:row>
          <xdr:rowOff>47625</xdr:rowOff>
        </xdr:to>
        <xdr:sp macro="" textlink="">
          <xdr:nvSpPr>
            <xdr:cNvPr id="7173" name="Check Box 8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66675</xdr:colOff>
          <xdr:row>10</xdr:row>
          <xdr:rowOff>47625</xdr:rowOff>
        </xdr:to>
        <xdr:sp macro="" textlink="">
          <xdr:nvSpPr>
            <xdr:cNvPr id="7174" name="Check Box 9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66675</xdr:colOff>
          <xdr:row>11</xdr:row>
          <xdr:rowOff>47625</xdr:rowOff>
        </xdr:to>
        <xdr:sp macro="" textlink="">
          <xdr:nvSpPr>
            <xdr:cNvPr id="7175" name="Check Box 10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66675</xdr:colOff>
          <xdr:row>12</xdr:row>
          <xdr:rowOff>47625</xdr:rowOff>
        </xdr:to>
        <xdr:sp macro="" textlink="">
          <xdr:nvSpPr>
            <xdr:cNvPr id="7176" name="Check Box 11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66675</xdr:colOff>
          <xdr:row>13</xdr:row>
          <xdr:rowOff>47625</xdr:rowOff>
        </xdr:to>
        <xdr:sp macro="" textlink="">
          <xdr:nvSpPr>
            <xdr:cNvPr id="7177" name="Check Box 12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180975</xdr:rowOff>
        </xdr:from>
        <xdr:to>
          <xdr:col>6</xdr:col>
          <xdr:colOff>66675</xdr:colOff>
          <xdr:row>14</xdr:row>
          <xdr:rowOff>38100</xdr:rowOff>
        </xdr:to>
        <xdr:sp macro="" textlink="">
          <xdr:nvSpPr>
            <xdr:cNvPr id="7178" name="Check Box 13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180975</xdr:rowOff>
        </xdr:from>
        <xdr:to>
          <xdr:col>6</xdr:col>
          <xdr:colOff>66675</xdr:colOff>
          <xdr:row>15</xdr:row>
          <xdr:rowOff>38100</xdr:rowOff>
        </xdr:to>
        <xdr:sp macro="" textlink="">
          <xdr:nvSpPr>
            <xdr:cNvPr id="7179" name="Check Box 14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180975</xdr:rowOff>
        </xdr:from>
        <xdr:to>
          <xdr:col>6</xdr:col>
          <xdr:colOff>66675</xdr:colOff>
          <xdr:row>16</xdr:row>
          <xdr:rowOff>38100</xdr:rowOff>
        </xdr:to>
        <xdr:sp macro="" textlink="">
          <xdr:nvSpPr>
            <xdr:cNvPr id="7180" name="Check Box 15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180975</xdr:rowOff>
        </xdr:from>
        <xdr:to>
          <xdr:col>6</xdr:col>
          <xdr:colOff>66675</xdr:colOff>
          <xdr:row>17</xdr:row>
          <xdr:rowOff>38100</xdr:rowOff>
        </xdr:to>
        <xdr:sp macro="" textlink="">
          <xdr:nvSpPr>
            <xdr:cNvPr id="7181" name="Check Box 16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180975</xdr:rowOff>
        </xdr:from>
        <xdr:to>
          <xdr:col>6</xdr:col>
          <xdr:colOff>66675</xdr:colOff>
          <xdr:row>18</xdr:row>
          <xdr:rowOff>38100</xdr:rowOff>
        </xdr:to>
        <xdr:sp macro="" textlink="">
          <xdr:nvSpPr>
            <xdr:cNvPr id="7182" name="Check Box 17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180975</xdr:rowOff>
        </xdr:from>
        <xdr:to>
          <xdr:col>6</xdr:col>
          <xdr:colOff>66675</xdr:colOff>
          <xdr:row>19</xdr:row>
          <xdr:rowOff>38100</xdr:rowOff>
        </xdr:to>
        <xdr:sp macro="" textlink="">
          <xdr:nvSpPr>
            <xdr:cNvPr id="7183" name="Check Box 18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180975</xdr:rowOff>
        </xdr:from>
        <xdr:to>
          <xdr:col>6</xdr:col>
          <xdr:colOff>66675</xdr:colOff>
          <xdr:row>20</xdr:row>
          <xdr:rowOff>38100</xdr:rowOff>
        </xdr:to>
        <xdr:sp macro="" textlink="">
          <xdr:nvSpPr>
            <xdr:cNvPr id="7184" name="Check Box 19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180975</xdr:rowOff>
        </xdr:from>
        <xdr:to>
          <xdr:col>6</xdr:col>
          <xdr:colOff>66675</xdr:colOff>
          <xdr:row>21</xdr:row>
          <xdr:rowOff>38100</xdr:rowOff>
        </xdr:to>
        <xdr:sp macro="" textlink="">
          <xdr:nvSpPr>
            <xdr:cNvPr id="7185" name="Check Box 20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180975</xdr:rowOff>
        </xdr:from>
        <xdr:to>
          <xdr:col>6</xdr:col>
          <xdr:colOff>66675</xdr:colOff>
          <xdr:row>22</xdr:row>
          <xdr:rowOff>38100</xdr:rowOff>
        </xdr:to>
        <xdr:sp macro="" textlink="">
          <xdr:nvSpPr>
            <xdr:cNvPr id="7186" name="Check Box 21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180975</xdr:rowOff>
        </xdr:from>
        <xdr:to>
          <xdr:col>6</xdr:col>
          <xdr:colOff>66675</xdr:colOff>
          <xdr:row>23</xdr:row>
          <xdr:rowOff>38100</xdr:rowOff>
        </xdr:to>
        <xdr:sp macro="" textlink="">
          <xdr:nvSpPr>
            <xdr:cNvPr id="7187" name="Check Box 22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180975</xdr:rowOff>
        </xdr:from>
        <xdr:to>
          <xdr:col>6</xdr:col>
          <xdr:colOff>66675</xdr:colOff>
          <xdr:row>24</xdr:row>
          <xdr:rowOff>38100</xdr:rowOff>
        </xdr:to>
        <xdr:sp macro="" textlink="">
          <xdr:nvSpPr>
            <xdr:cNvPr id="7188" name="Check Box 23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180975</xdr:rowOff>
        </xdr:from>
        <xdr:to>
          <xdr:col>6</xdr:col>
          <xdr:colOff>66675</xdr:colOff>
          <xdr:row>25</xdr:row>
          <xdr:rowOff>38100</xdr:rowOff>
        </xdr:to>
        <xdr:sp macro="" textlink="">
          <xdr:nvSpPr>
            <xdr:cNvPr id="7189" name="Check Box 24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180975</xdr:rowOff>
        </xdr:from>
        <xdr:to>
          <xdr:col>6</xdr:col>
          <xdr:colOff>66675</xdr:colOff>
          <xdr:row>26</xdr:row>
          <xdr:rowOff>38100</xdr:rowOff>
        </xdr:to>
        <xdr:sp macro="" textlink="">
          <xdr:nvSpPr>
            <xdr:cNvPr id="7190" name="Check Box 25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180975</xdr:rowOff>
        </xdr:from>
        <xdr:to>
          <xdr:col>6</xdr:col>
          <xdr:colOff>66675</xdr:colOff>
          <xdr:row>27</xdr:row>
          <xdr:rowOff>38100</xdr:rowOff>
        </xdr:to>
        <xdr:sp macro="" textlink="">
          <xdr:nvSpPr>
            <xdr:cNvPr id="7191" name="Check Box 26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180975</xdr:rowOff>
        </xdr:from>
        <xdr:to>
          <xdr:col>6</xdr:col>
          <xdr:colOff>66675</xdr:colOff>
          <xdr:row>28</xdr:row>
          <xdr:rowOff>38100</xdr:rowOff>
        </xdr:to>
        <xdr:sp macro="" textlink="">
          <xdr:nvSpPr>
            <xdr:cNvPr id="7192" name="Check Box 27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180975</xdr:rowOff>
        </xdr:from>
        <xdr:to>
          <xdr:col>6</xdr:col>
          <xdr:colOff>66675</xdr:colOff>
          <xdr:row>29</xdr:row>
          <xdr:rowOff>38100</xdr:rowOff>
        </xdr:to>
        <xdr:sp macro="" textlink="">
          <xdr:nvSpPr>
            <xdr:cNvPr id="7193" name="Check Box 28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180975</xdr:rowOff>
        </xdr:from>
        <xdr:to>
          <xdr:col>6</xdr:col>
          <xdr:colOff>66675</xdr:colOff>
          <xdr:row>30</xdr:row>
          <xdr:rowOff>38100</xdr:rowOff>
        </xdr:to>
        <xdr:sp macro="" textlink="">
          <xdr:nvSpPr>
            <xdr:cNvPr id="7194" name="Check Box 29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0</xdr:rowOff>
        </xdr:from>
        <xdr:to>
          <xdr:col>10</xdr:col>
          <xdr:colOff>47625</xdr:colOff>
          <xdr:row>35</xdr:row>
          <xdr:rowOff>19050</xdr:rowOff>
        </xdr:to>
        <xdr:sp macro="" textlink="">
          <xdr:nvSpPr>
            <xdr:cNvPr id="2052" name="Kontrollkästchen Kom" descr="Kommissionskauf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Kommissionskauf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66675</xdr:colOff>
          <xdr:row>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66675</xdr:colOff>
          <xdr:row>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66675</xdr:colOff>
          <xdr:row>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66675</xdr:colOff>
          <xdr:row>9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66675</xdr:colOff>
          <xdr:row>10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66675</xdr:colOff>
          <xdr:row>11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66675</xdr:colOff>
          <xdr:row>12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66675</xdr:colOff>
          <xdr:row>13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66675</xdr:colOff>
          <xdr:row>14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66675</xdr:colOff>
          <xdr:row>15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66675</xdr:colOff>
          <xdr:row>16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66675</xdr:colOff>
          <xdr:row>17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66675</xdr:colOff>
          <xdr:row>18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66675</xdr:colOff>
          <xdr:row>19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66675</xdr:colOff>
          <xdr:row>20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66675</xdr:colOff>
          <xdr:row>21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66675</xdr:colOff>
          <xdr:row>22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66675</xdr:colOff>
          <xdr:row>23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66675</xdr:colOff>
          <xdr:row>24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66675</xdr:colOff>
          <xdr:row>25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6</xdr:col>
          <xdr:colOff>66675</xdr:colOff>
          <xdr:row>26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6</xdr:col>
          <xdr:colOff>66675</xdr:colOff>
          <xdr:row>27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66675</xdr:colOff>
          <xdr:row>28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66675</xdr:colOff>
          <xdr:row>29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66675</xdr:colOff>
          <xdr:row>30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57150</xdr:colOff>
          <xdr:row>6</xdr:row>
          <xdr:rowOff>19050</xdr:rowOff>
        </xdr:to>
        <xdr:sp macro="" textlink="">
          <xdr:nvSpPr>
            <xdr:cNvPr id="2092" name="Check Box 5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57150</xdr:colOff>
          <xdr:row>7</xdr:row>
          <xdr:rowOff>19050</xdr:rowOff>
        </xdr:to>
        <xdr:sp macro="" textlink="">
          <xdr:nvSpPr>
            <xdr:cNvPr id="2093" name="Check Box 6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57150</xdr:colOff>
          <xdr:row>8</xdr:row>
          <xdr:rowOff>19050</xdr:rowOff>
        </xdr:to>
        <xdr:sp macro="" textlink="">
          <xdr:nvSpPr>
            <xdr:cNvPr id="2094" name="Check Box 7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6</xdr:col>
          <xdr:colOff>57150</xdr:colOff>
          <xdr:row>9</xdr:row>
          <xdr:rowOff>19050</xdr:rowOff>
        </xdr:to>
        <xdr:sp macro="" textlink="">
          <xdr:nvSpPr>
            <xdr:cNvPr id="2095" name="Check Box 8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57150</xdr:colOff>
          <xdr:row>10</xdr:row>
          <xdr:rowOff>19050</xdr:rowOff>
        </xdr:to>
        <xdr:sp macro="" textlink="">
          <xdr:nvSpPr>
            <xdr:cNvPr id="2096" name="Check Box 9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57150</xdr:colOff>
          <xdr:row>11</xdr:row>
          <xdr:rowOff>19050</xdr:rowOff>
        </xdr:to>
        <xdr:sp macro="" textlink="">
          <xdr:nvSpPr>
            <xdr:cNvPr id="2097" name="Check Box 10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6</xdr:col>
          <xdr:colOff>57150</xdr:colOff>
          <xdr:row>12</xdr:row>
          <xdr:rowOff>19050</xdr:rowOff>
        </xdr:to>
        <xdr:sp macro="" textlink="">
          <xdr:nvSpPr>
            <xdr:cNvPr id="2098" name="Check Box 11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57150</xdr:colOff>
          <xdr:row>13</xdr:row>
          <xdr:rowOff>19050</xdr:rowOff>
        </xdr:to>
        <xdr:sp macro="" textlink="">
          <xdr:nvSpPr>
            <xdr:cNvPr id="2099" name="Check Box 12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57150</xdr:colOff>
          <xdr:row>14</xdr:row>
          <xdr:rowOff>19050</xdr:rowOff>
        </xdr:to>
        <xdr:sp macro="" textlink="">
          <xdr:nvSpPr>
            <xdr:cNvPr id="2100" name="Check Box 13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57150</xdr:colOff>
          <xdr:row>15</xdr:row>
          <xdr:rowOff>19050</xdr:rowOff>
        </xdr:to>
        <xdr:sp macro="" textlink="">
          <xdr:nvSpPr>
            <xdr:cNvPr id="2101" name="Check Box 14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57150</xdr:colOff>
          <xdr:row>16</xdr:row>
          <xdr:rowOff>19050</xdr:rowOff>
        </xdr:to>
        <xdr:sp macro="" textlink="">
          <xdr:nvSpPr>
            <xdr:cNvPr id="2102" name="Check Box 15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57150</xdr:colOff>
          <xdr:row>17</xdr:row>
          <xdr:rowOff>19050</xdr:rowOff>
        </xdr:to>
        <xdr:sp macro="" textlink="">
          <xdr:nvSpPr>
            <xdr:cNvPr id="2103" name="Check Box 16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57150</xdr:colOff>
          <xdr:row>18</xdr:row>
          <xdr:rowOff>19050</xdr:rowOff>
        </xdr:to>
        <xdr:sp macro="" textlink="">
          <xdr:nvSpPr>
            <xdr:cNvPr id="2104" name="Check Box 17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57150</xdr:colOff>
          <xdr:row>19</xdr:row>
          <xdr:rowOff>19050</xdr:rowOff>
        </xdr:to>
        <xdr:sp macro="" textlink="">
          <xdr:nvSpPr>
            <xdr:cNvPr id="2105" name="Check Box 18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9" Type="http://schemas.openxmlformats.org/officeDocument/2006/relationships/ctrlProp" Target="../ctrlProps/ctrlProp6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34" Type="http://schemas.openxmlformats.org/officeDocument/2006/relationships/ctrlProp" Target="../ctrlProps/ctrlProp56.xml"/><Relationship Id="rId42" Type="http://schemas.openxmlformats.org/officeDocument/2006/relationships/ctrlProp" Target="../ctrlProps/ctrlProp64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33" Type="http://schemas.openxmlformats.org/officeDocument/2006/relationships/ctrlProp" Target="../ctrlProps/ctrlProp55.xml"/><Relationship Id="rId38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trlProp" Target="../ctrlProps/ctrlProp51.xml"/><Relationship Id="rId41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32" Type="http://schemas.openxmlformats.org/officeDocument/2006/relationships/ctrlProp" Target="../ctrlProps/ctrlProp54.xml"/><Relationship Id="rId37" Type="http://schemas.openxmlformats.org/officeDocument/2006/relationships/ctrlProp" Target="../ctrlProps/ctrlProp59.xml"/><Relationship Id="rId40" Type="http://schemas.openxmlformats.org/officeDocument/2006/relationships/ctrlProp" Target="../ctrlProps/ctrlProp62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36" Type="http://schemas.openxmlformats.org/officeDocument/2006/relationships/ctrlProp" Target="../ctrlProps/ctrlProp58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31" Type="http://schemas.openxmlformats.org/officeDocument/2006/relationships/ctrlProp" Target="../ctrlProps/ctrlProp53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Relationship Id="rId30" Type="http://schemas.openxmlformats.org/officeDocument/2006/relationships/ctrlProp" Target="../ctrlProps/ctrlProp52.xml"/><Relationship Id="rId35" Type="http://schemas.openxmlformats.org/officeDocument/2006/relationships/ctrlProp" Target="../ctrlProps/ctrlProp57.xml"/><Relationship Id="rId43" Type="http://schemas.openxmlformats.org/officeDocument/2006/relationships/ctrlProp" Target="../ctrlProps/ctrlProp6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1:F49"/>
  <sheetViews>
    <sheetView showGridLines="0" tabSelected="1" zoomScaleNormal="100" workbookViewId="0">
      <selection activeCell="C2" sqref="C2:F2"/>
    </sheetView>
  </sheetViews>
  <sheetFormatPr baseColWidth="10" defaultRowHeight="15" x14ac:dyDescent="0.25"/>
  <cols>
    <col min="1" max="1" width="0.85546875" customWidth="1"/>
    <col min="2" max="2" width="27.140625" customWidth="1"/>
    <col min="3" max="3" width="12.140625" customWidth="1"/>
    <col min="4" max="4" width="4.28515625" customWidth="1"/>
    <col min="5" max="5" width="27.140625" customWidth="1"/>
    <col min="6" max="6" width="12.5703125" customWidth="1"/>
  </cols>
  <sheetData>
    <row r="1" spans="2:6" ht="18.75" x14ac:dyDescent="0.3">
      <c r="B1" s="366" t="s">
        <v>49</v>
      </c>
      <c r="C1" s="366"/>
      <c r="D1" s="366"/>
      <c r="E1" s="366"/>
      <c r="F1" s="366"/>
    </row>
    <row r="2" spans="2:6" ht="15.75" x14ac:dyDescent="0.25">
      <c r="B2" s="150" t="s">
        <v>82</v>
      </c>
      <c r="C2" s="369"/>
      <c r="D2" s="369"/>
      <c r="E2" s="369"/>
      <c r="F2" s="370"/>
    </row>
    <row r="3" spans="2:6" ht="15.75" x14ac:dyDescent="0.25">
      <c r="B3" s="84" t="s">
        <v>47</v>
      </c>
      <c r="C3" s="375"/>
      <c r="D3" s="375"/>
      <c r="E3" s="85" t="s">
        <v>40</v>
      </c>
      <c r="F3" s="87"/>
    </row>
    <row r="4" spans="2:6" ht="15.75" x14ac:dyDescent="0.25">
      <c r="B4" s="86" t="s">
        <v>2</v>
      </c>
      <c r="C4" s="378"/>
      <c r="D4" s="378"/>
      <c r="E4" s="78" t="s">
        <v>63</v>
      </c>
      <c r="F4" s="88"/>
    </row>
    <row r="5" spans="2:6" ht="15.75" x14ac:dyDescent="0.25">
      <c r="B5" s="80" t="s">
        <v>3</v>
      </c>
      <c r="C5" s="379"/>
      <c r="D5" s="379"/>
      <c r="E5" s="81" t="s">
        <v>4</v>
      </c>
      <c r="F5" s="82"/>
    </row>
    <row r="6" spans="2:6" ht="6" customHeight="1" x14ac:dyDescent="0.25"/>
    <row r="7" spans="2:6" ht="15" customHeight="1" x14ac:dyDescent="0.25">
      <c r="B7" s="83" t="s">
        <v>48</v>
      </c>
      <c r="C7" s="375"/>
      <c r="D7" s="375"/>
      <c r="E7" s="375"/>
      <c r="F7" s="376" t="s">
        <v>102</v>
      </c>
    </row>
    <row r="8" spans="2:6" ht="15" customHeight="1" x14ac:dyDescent="0.25">
      <c r="B8" s="263" t="s">
        <v>50</v>
      </c>
      <c r="C8" s="375"/>
      <c r="D8" s="375"/>
      <c r="E8" s="375"/>
      <c r="F8" s="377"/>
    </row>
    <row r="9" spans="2:6" ht="15" customHeight="1" x14ac:dyDescent="0.25">
      <c r="B9" s="261" t="s">
        <v>51</v>
      </c>
      <c r="C9" s="371"/>
      <c r="D9" s="371"/>
      <c r="E9" s="371"/>
      <c r="F9" s="372"/>
    </row>
    <row r="10" spans="2:6" ht="15" customHeight="1" x14ac:dyDescent="0.25">
      <c r="B10" s="262" t="s">
        <v>52</v>
      </c>
      <c r="C10" s="373"/>
      <c r="D10" s="373"/>
      <c r="E10" s="373"/>
      <c r="F10" s="374"/>
    </row>
    <row r="11" spans="2:6" ht="6" customHeight="1" x14ac:dyDescent="0.25"/>
    <row r="12" spans="2:6" x14ac:dyDescent="0.25">
      <c r="B12" s="79" t="s">
        <v>61</v>
      </c>
      <c r="C12" s="361"/>
      <c r="D12" s="362"/>
      <c r="E12" s="359" t="s">
        <v>62</v>
      </c>
      <c r="F12" s="360"/>
    </row>
    <row r="13" spans="2:6" ht="10.5" customHeight="1" thickBot="1" x14ac:dyDescent="0.3">
      <c r="B13" s="89"/>
      <c r="C13" s="89"/>
      <c r="D13" s="90"/>
      <c r="E13" s="90"/>
      <c r="F13" s="91"/>
    </row>
    <row r="14" spans="2:6" ht="10.5" customHeight="1" thickTop="1" x14ac:dyDescent="0.25">
      <c r="B14" s="76"/>
      <c r="C14" s="76"/>
      <c r="D14" s="77"/>
      <c r="E14" s="77"/>
      <c r="F14" s="75"/>
    </row>
    <row r="15" spans="2:6" ht="15.75" x14ac:dyDescent="0.25">
      <c r="B15" s="367" t="s">
        <v>93</v>
      </c>
      <c r="C15" s="367"/>
      <c r="D15" s="368"/>
      <c r="E15" s="367"/>
      <c r="F15" s="367"/>
    </row>
    <row r="16" spans="2:6" x14ac:dyDescent="0.25">
      <c r="B16" s="357" t="s">
        <v>55</v>
      </c>
      <c r="C16" s="358"/>
      <c r="D16" s="92"/>
      <c r="E16" s="357" t="s">
        <v>56</v>
      </c>
      <c r="F16" s="358"/>
    </row>
    <row r="17" spans="2:6" x14ac:dyDescent="0.25">
      <c r="B17" s="73" t="s">
        <v>36</v>
      </c>
      <c r="C17" s="74" t="s">
        <v>37</v>
      </c>
      <c r="D17" s="45"/>
      <c r="E17" s="46" t="s">
        <v>36</v>
      </c>
      <c r="F17" s="69" t="s">
        <v>37</v>
      </c>
    </row>
    <row r="18" spans="2:6" x14ac:dyDescent="0.25">
      <c r="B18" s="312" t="s">
        <v>137</v>
      </c>
      <c r="C18" s="313"/>
      <c r="D18" s="314"/>
      <c r="E18" s="315" t="s">
        <v>172</v>
      </c>
      <c r="F18" s="316">
        <v>0</v>
      </c>
    </row>
    <row r="19" spans="2:6" x14ac:dyDescent="0.25">
      <c r="B19" s="312" t="s">
        <v>126</v>
      </c>
      <c r="C19" s="313"/>
      <c r="D19" s="314"/>
      <c r="E19" s="312" t="s">
        <v>57</v>
      </c>
      <c r="F19" s="317">
        <v>0</v>
      </c>
    </row>
    <row r="20" spans="2:6" x14ac:dyDescent="0.25">
      <c r="B20" s="312" t="s">
        <v>131</v>
      </c>
      <c r="C20" s="313"/>
      <c r="D20" s="314"/>
      <c r="E20" s="312" t="s">
        <v>58</v>
      </c>
      <c r="F20" s="317">
        <v>0</v>
      </c>
    </row>
    <row r="21" spans="2:6" x14ac:dyDescent="0.25">
      <c r="B21" s="312" t="s">
        <v>135</v>
      </c>
      <c r="C21" s="313"/>
      <c r="D21" s="314"/>
      <c r="E21" s="312" t="s">
        <v>133</v>
      </c>
      <c r="F21" s="317">
        <v>0</v>
      </c>
    </row>
    <row r="22" spans="2:6" x14ac:dyDescent="0.25">
      <c r="B22" s="312" t="s">
        <v>136</v>
      </c>
      <c r="C22" s="313"/>
      <c r="D22" s="314"/>
      <c r="E22" s="318" t="s">
        <v>134</v>
      </c>
      <c r="F22" s="317">
        <v>0</v>
      </c>
    </row>
    <row r="23" spans="2:6" x14ac:dyDescent="0.25">
      <c r="B23" s="312"/>
      <c r="C23" s="313"/>
      <c r="D23" s="314"/>
      <c r="E23" s="318" t="s">
        <v>132</v>
      </c>
      <c r="F23" s="317">
        <v>0</v>
      </c>
    </row>
    <row r="24" spans="2:6" x14ac:dyDescent="0.25">
      <c r="B24" s="312"/>
      <c r="C24" s="313"/>
      <c r="D24" s="314"/>
      <c r="E24" s="318" t="s">
        <v>112</v>
      </c>
      <c r="F24" s="317">
        <v>0</v>
      </c>
    </row>
    <row r="25" spans="2:6" x14ac:dyDescent="0.25">
      <c r="B25" s="312"/>
      <c r="C25" s="313"/>
      <c r="D25" s="314"/>
      <c r="E25" s="318" t="s">
        <v>175</v>
      </c>
      <c r="F25" s="317">
        <v>0</v>
      </c>
    </row>
    <row r="26" spans="2:6" x14ac:dyDescent="0.25">
      <c r="B26" s="312"/>
      <c r="C26" s="313"/>
      <c r="D26" s="314"/>
      <c r="E26" s="318" t="s">
        <v>138</v>
      </c>
      <c r="F26" s="317">
        <v>0</v>
      </c>
    </row>
    <row r="27" spans="2:6" x14ac:dyDescent="0.25">
      <c r="B27" s="312"/>
      <c r="C27" s="313"/>
      <c r="D27" s="314"/>
      <c r="E27" s="318"/>
      <c r="F27" s="317">
        <v>0</v>
      </c>
    </row>
    <row r="28" spans="2:6" x14ac:dyDescent="0.25">
      <c r="B28" s="312"/>
      <c r="C28" s="313"/>
      <c r="D28" s="314"/>
      <c r="E28" s="318"/>
      <c r="F28" s="317"/>
    </row>
    <row r="29" spans="2:6" x14ac:dyDescent="0.25">
      <c r="B29" s="312"/>
      <c r="C29" s="313"/>
      <c r="D29" s="314"/>
      <c r="E29" s="318"/>
      <c r="F29" s="317"/>
    </row>
    <row r="30" spans="2:6" x14ac:dyDescent="0.25">
      <c r="B30" s="312"/>
      <c r="C30" s="313"/>
      <c r="D30" s="314"/>
      <c r="E30" s="318"/>
      <c r="F30" s="317"/>
    </row>
    <row r="31" spans="2:6" x14ac:dyDescent="0.25">
      <c r="B31" s="312"/>
      <c r="C31" s="313"/>
      <c r="D31" s="314"/>
      <c r="E31" s="318"/>
      <c r="F31" s="317"/>
    </row>
    <row r="32" spans="2:6" x14ac:dyDescent="0.25">
      <c r="B32" s="319"/>
      <c r="C32" s="320"/>
      <c r="D32" s="314"/>
      <c r="E32" s="321"/>
      <c r="F32" s="322"/>
    </row>
    <row r="33" spans="2:6" x14ac:dyDescent="0.25">
      <c r="B33" s="95" t="s">
        <v>60</v>
      </c>
      <c r="C33" s="59">
        <f>SUM(C18:C32)</f>
        <v>0</v>
      </c>
      <c r="E33" s="38" t="s">
        <v>60</v>
      </c>
      <c r="F33" s="72">
        <f>SUM(F18:F32)</f>
        <v>0</v>
      </c>
    </row>
    <row r="34" spans="2:6" ht="10.5" customHeight="1" x14ac:dyDescent="0.25"/>
    <row r="35" spans="2:6" x14ac:dyDescent="0.25">
      <c r="B35" s="363" t="s">
        <v>53</v>
      </c>
      <c r="C35" s="364"/>
      <c r="D35" s="45"/>
      <c r="E35" s="357" t="s">
        <v>54</v>
      </c>
      <c r="F35" s="358"/>
    </row>
    <row r="36" spans="2:6" x14ac:dyDescent="0.25">
      <c r="B36" s="73" t="s">
        <v>36</v>
      </c>
      <c r="C36" s="74" t="s">
        <v>37</v>
      </c>
      <c r="D36" s="45"/>
      <c r="E36" s="46" t="s">
        <v>36</v>
      </c>
      <c r="F36" s="69" t="s">
        <v>37</v>
      </c>
    </row>
    <row r="37" spans="2:6" x14ac:dyDescent="0.25">
      <c r="B37" s="94" t="s">
        <v>127</v>
      </c>
      <c r="C37" s="51">
        <f>Getränkekalkulation!R36</f>
        <v>0</v>
      </c>
      <c r="E37" s="37" t="s">
        <v>129</v>
      </c>
      <c r="F37" s="70">
        <f>Getränkekalkulation!H36</f>
        <v>0</v>
      </c>
    </row>
    <row r="38" spans="2:6" x14ac:dyDescent="0.25">
      <c r="B38" s="52" t="s">
        <v>128</v>
      </c>
      <c r="C38" s="51">
        <v>0</v>
      </c>
      <c r="E38" s="52" t="s">
        <v>130</v>
      </c>
      <c r="F38" s="71">
        <v>0</v>
      </c>
    </row>
    <row r="39" spans="2:6" x14ac:dyDescent="0.25">
      <c r="B39" s="52" t="s">
        <v>174</v>
      </c>
      <c r="C39" s="51">
        <f>Essen!Q36</f>
        <v>0</v>
      </c>
      <c r="E39" s="48" t="s">
        <v>173</v>
      </c>
      <c r="F39" s="71">
        <f>Essen!H36</f>
        <v>0</v>
      </c>
    </row>
    <row r="40" spans="2:6" x14ac:dyDescent="0.25">
      <c r="B40" s="52"/>
      <c r="C40" s="51"/>
      <c r="E40" s="48"/>
      <c r="F40" s="71"/>
    </row>
    <row r="41" spans="2:6" x14ac:dyDescent="0.25">
      <c r="B41" s="95"/>
      <c r="C41" s="55"/>
      <c r="E41" s="38"/>
      <c r="F41" s="72"/>
    </row>
    <row r="42" spans="2:6" x14ac:dyDescent="0.25">
      <c r="B42" s="96" t="s">
        <v>59</v>
      </c>
      <c r="C42" s="55">
        <f>SUM(C37:C41)</f>
        <v>0</v>
      </c>
      <c r="E42" s="58" t="s">
        <v>59</v>
      </c>
      <c r="F42" s="72">
        <f>SUM(F37:F41)</f>
        <v>0</v>
      </c>
    </row>
    <row r="43" spans="2:6" x14ac:dyDescent="0.25">
      <c r="E43" s="365" t="s">
        <v>187</v>
      </c>
      <c r="F43" s="365"/>
    </row>
    <row r="45" spans="2:6" x14ac:dyDescent="0.25">
      <c r="B45" s="94" t="s">
        <v>15</v>
      </c>
      <c r="C45" s="93">
        <f>F42+F33</f>
        <v>0</v>
      </c>
    </row>
    <row r="46" spans="2:6" x14ac:dyDescent="0.25">
      <c r="B46" s="98" t="s">
        <v>176</v>
      </c>
      <c r="C46" s="99">
        <f>C45*IF(C45&lt;1000,0.05,IF(C45&lt;3000,0.075,0.1))</f>
        <v>0</v>
      </c>
    </row>
    <row r="47" spans="2:6" x14ac:dyDescent="0.25">
      <c r="B47" s="95" t="s">
        <v>64</v>
      </c>
      <c r="C47" s="55">
        <f>C46+C45</f>
        <v>0</v>
      </c>
    </row>
    <row r="48" spans="2:6" x14ac:dyDescent="0.25">
      <c r="B48" s="96" t="s">
        <v>14</v>
      </c>
      <c r="C48" s="59">
        <f>C42+C33</f>
        <v>0</v>
      </c>
    </row>
    <row r="49" spans="2:3" x14ac:dyDescent="0.25">
      <c r="B49" s="97" t="s">
        <v>65</v>
      </c>
      <c r="C49" s="323">
        <f>C48-C47</f>
        <v>0</v>
      </c>
    </row>
  </sheetData>
  <sheetProtection sheet="1" objects="1" scenarios="1"/>
  <mergeCells count="18">
    <mergeCell ref="B1:F1"/>
    <mergeCell ref="B15:F15"/>
    <mergeCell ref="C2:F2"/>
    <mergeCell ref="C9:F9"/>
    <mergeCell ref="C10:F10"/>
    <mergeCell ref="C3:D3"/>
    <mergeCell ref="C7:E7"/>
    <mergeCell ref="C8:E8"/>
    <mergeCell ref="F7:F8"/>
    <mergeCell ref="C4:D4"/>
    <mergeCell ref="C5:D5"/>
    <mergeCell ref="E16:F16"/>
    <mergeCell ref="E12:F12"/>
    <mergeCell ref="C12:D12"/>
    <mergeCell ref="B35:C35"/>
    <mergeCell ref="E43:F43"/>
    <mergeCell ref="E35:F35"/>
    <mergeCell ref="B16:C16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baseColWidth="10" defaultColWidth="11.42578125" defaultRowHeight="14.25" x14ac:dyDescent="0.2"/>
  <cols>
    <col min="1" max="1" width="42.5703125" style="1" customWidth="1"/>
    <col min="2" max="2" width="3.140625" style="1" customWidth="1"/>
    <col min="3" max="3" width="9" style="1" customWidth="1"/>
    <col min="4" max="4" width="6.85546875" style="1" customWidth="1"/>
    <col min="5" max="5" width="9.42578125" style="1" customWidth="1"/>
    <col min="6" max="6" width="3.28515625" style="1" customWidth="1"/>
    <col min="7" max="7" width="8.5703125" style="1" customWidth="1"/>
    <col min="8" max="8" width="9.7109375" style="1" customWidth="1"/>
    <col min="9" max="9" width="9" style="1" customWidth="1"/>
    <col min="10" max="11" width="7.140625" style="1" customWidth="1"/>
    <col min="12" max="14" width="7.7109375" style="1" customWidth="1"/>
    <col min="15" max="15" width="7.85546875" style="1" customWidth="1"/>
    <col min="16" max="17" width="13.7109375" style="1" customWidth="1"/>
    <col min="18" max="18" width="43" style="1" customWidth="1"/>
    <col min="19" max="16384" width="11.42578125" style="1"/>
  </cols>
  <sheetData>
    <row r="1" spans="1:18" ht="15" x14ac:dyDescent="0.25">
      <c r="A1" s="325"/>
      <c r="B1" s="325"/>
    </row>
    <row r="2" spans="1:18" ht="15" x14ac:dyDescent="0.25">
      <c r="A2" s="326" t="s">
        <v>184</v>
      </c>
      <c r="B2" s="25"/>
      <c r="C2" s="182">
        <v>0.7</v>
      </c>
      <c r="D2" s="1" t="s">
        <v>75</v>
      </c>
      <c r="N2" s="327"/>
      <c r="O2" s="25" t="s">
        <v>81</v>
      </c>
      <c r="P2" s="152">
        <f>Kalkulation!C49</f>
        <v>0</v>
      </c>
      <c r="Q2" s="328"/>
    </row>
    <row r="3" spans="1:18" x14ac:dyDescent="0.2">
      <c r="A3" s="25"/>
      <c r="B3" s="25"/>
      <c r="C3" s="329"/>
    </row>
    <row r="4" spans="1:18" ht="15" x14ac:dyDescent="0.25">
      <c r="A4" s="25"/>
      <c r="B4" s="25"/>
      <c r="C4" s="380" t="s">
        <v>183</v>
      </c>
      <c r="D4" s="381"/>
      <c r="E4" s="381"/>
      <c r="F4" s="381"/>
      <c r="G4" s="382"/>
      <c r="H4" s="383" t="s">
        <v>12</v>
      </c>
      <c r="I4" s="384"/>
      <c r="J4" s="385"/>
      <c r="K4" s="383" t="s">
        <v>32</v>
      </c>
      <c r="L4" s="384"/>
      <c r="M4" s="384"/>
      <c r="N4" s="384"/>
      <c r="O4" s="385"/>
      <c r="P4" s="383" t="s">
        <v>67</v>
      </c>
      <c r="Q4" s="384"/>
      <c r="R4" s="386" t="s">
        <v>1</v>
      </c>
    </row>
    <row r="5" spans="1:18" ht="112.5" x14ac:dyDescent="0.25">
      <c r="A5" s="354" t="s">
        <v>156</v>
      </c>
      <c r="B5" s="330" t="s">
        <v>69</v>
      </c>
      <c r="C5" s="132" t="s">
        <v>177</v>
      </c>
      <c r="D5" s="133" t="s">
        <v>180</v>
      </c>
      <c r="E5" s="133" t="s">
        <v>179</v>
      </c>
      <c r="F5" s="134" t="s">
        <v>90</v>
      </c>
      <c r="G5" s="135" t="s">
        <v>178</v>
      </c>
      <c r="H5" s="132" t="s">
        <v>88</v>
      </c>
      <c r="I5" s="133" t="s">
        <v>181</v>
      </c>
      <c r="J5" s="135" t="s">
        <v>76</v>
      </c>
      <c r="K5" s="132" t="s">
        <v>77</v>
      </c>
      <c r="L5" s="133" t="s">
        <v>182</v>
      </c>
      <c r="M5" s="133" t="s">
        <v>95</v>
      </c>
      <c r="N5" s="133" t="s">
        <v>78</v>
      </c>
      <c r="O5" s="135" t="s">
        <v>16</v>
      </c>
      <c r="P5" s="132" t="s">
        <v>13</v>
      </c>
      <c r="Q5" s="133" t="str">
        <f>CONCATENATE("Teilverkauf (",C2*100,"%)")</f>
        <v>Teilverkauf (70%)</v>
      </c>
      <c r="R5" s="387"/>
    </row>
    <row r="6" spans="1:18" ht="15" customHeight="1" x14ac:dyDescent="0.2">
      <c r="A6" s="192" t="s">
        <v>157</v>
      </c>
      <c r="B6" s="148"/>
      <c r="C6" s="346"/>
      <c r="D6" s="187"/>
      <c r="E6" s="188"/>
      <c r="F6" s="324" t="b">
        <v>0</v>
      </c>
      <c r="G6" s="189"/>
      <c r="H6" s="121">
        <f>G6*E6*IF(F6,1,1.19)</f>
        <v>0</v>
      </c>
      <c r="I6" s="352">
        <f>D6*G6*C6</f>
        <v>0</v>
      </c>
      <c r="J6" s="331">
        <f t="shared" ref="J6:J30" si="0">IF(L6&gt;0,ROUNDDOWN(I6/L6,0),)</f>
        <v>0</v>
      </c>
      <c r="K6" s="332">
        <f t="shared" ref="K6:K30" si="1">ROUNDDOWN(J6*$C$2,0)</f>
        <v>0</v>
      </c>
      <c r="L6" s="187"/>
      <c r="M6" s="191"/>
      <c r="N6" s="125">
        <f t="shared" ref="N6:N30" si="2">IF(I6&gt;0,H6/I6*L6,)</f>
        <v>0</v>
      </c>
      <c r="O6" s="158" t="str">
        <f t="shared" ref="O6:O30" si="3">IF(N6&gt;0,M6/N6-1,"-")</f>
        <v>-</v>
      </c>
      <c r="P6" s="126">
        <f t="shared" ref="P6:P30" si="4">J6*M6</f>
        <v>0</v>
      </c>
      <c r="Q6" s="127">
        <f t="shared" ref="Q6:Q30" si="5">M6*K6</f>
        <v>0</v>
      </c>
      <c r="R6" s="192"/>
    </row>
    <row r="7" spans="1:18" ht="15" customHeight="1" x14ac:dyDescent="0.2">
      <c r="A7" s="199" t="s">
        <v>158</v>
      </c>
      <c r="B7" s="149"/>
      <c r="C7" s="347"/>
      <c r="D7" s="194"/>
      <c r="E7" s="195"/>
      <c r="F7" s="231" t="b">
        <v>0</v>
      </c>
      <c r="G7" s="196"/>
      <c r="H7" s="121">
        <f t="shared" ref="H7:H30" si="6">G7*E7*IF(F7,1,1.19)</f>
        <v>0</v>
      </c>
      <c r="I7" s="352">
        <f t="shared" ref="I7:I30" si="7">D7*G7*C7</f>
        <v>0</v>
      </c>
      <c r="J7" s="333">
        <f t="shared" si="0"/>
        <v>0</v>
      </c>
      <c r="K7" s="334">
        <f t="shared" si="1"/>
        <v>0</v>
      </c>
      <c r="L7" s="194"/>
      <c r="M7" s="198"/>
      <c r="N7" s="112">
        <f t="shared" si="2"/>
        <v>0</v>
      </c>
      <c r="O7" s="158" t="str">
        <f t="shared" si="3"/>
        <v>-</v>
      </c>
      <c r="P7" s="115">
        <f t="shared" si="4"/>
        <v>0</v>
      </c>
      <c r="Q7" s="116">
        <f t="shared" si="5"/>
        <v>0</v>
      </c>
      <c r="R7" s="199"/>
    </row>
    <row r="8" spans="1:18" ht="15" customHeight="1" x14ac:dyDescent="0.2">
      <c r="A8" s="199" t="s">
        <v>159</v>
      </c>
      <c r="B8" s="149"/>
      <c r="C8" s="347"/>
      <c r="D8" s="194"/>
      <c r="E8" s="195"/>
      <c r="F8" s="231" t="b">
        <v>0</v>
      </c>
      <c r="G8" s="196"/>
      <c r="H8" s="121">
        <f t="shared" si="6"/>
        <v>0</v>
      </c>
      <c r="I8" s="352">
        <f t="shared" si="7"/>
        <v>0</v>
      </c>
      <c r="J8" s="333">
        <f t="shared" si="0"/>
        <v>0</v>
      </c>
      <c r="K8" s="334">
        <f t="shared" si="1"/>
        <v>0</v>
      </c>
      <c r="L8" s="194"/>
      <c r="M8" s="198"/>
      <c r="N8" s="112">
        <f t="shared" si="2"/>
        <v>0</v>
      </c>
      <c r="O8" s="158" t="str">
        <f t="shared" si="3"/>
        <v>-</v>
      </c>
      <c r="P8" s="115">
        <f t="shared" si="4"/>
        <v>0</v>
      </c>
      <c r="Q8" s="116">
        <f t="shared" si="5"/>
        <v>0</v>
      </c>
      <c r="R8" s="199"/>
    </row>
    <row r="9" spans="1:18" ht="15" customHeight="1" x14ac:dyDescent="0.2">
      <c r="A9" s="199" t="s">
        <v>160</v>
      </c>
      <c r="B9" s="149"/>
      <c r="C9" s="347"/>
      <c r="D9" s="194"/>
      <c r="E9" s="195"/>
      <c r="F9" s="231" t="b">
        <v>0</v>
      </c>
      <c r="G9" s="196"/>
      <c r="H9" s="121">
        <f t="shared" si="6"/>
        <v>0</v>
      </c>
      <c r="I9" s="352">
        <f t="shared" si="7"/>
        <v>0</v>
      </c>
      <c r="J9" s="333">
        <f t="shared" si="0"/>
        <v>0</v>
      </c>
      <c r="K9" s="334">
        <f t="shared" si="1"/>
        <v>0</v>
      </c>
      <c r="L9" s="194"/>
      <c r="M9" s="198"/>
      <c r="N9" s="112">
        <f t="shared" si="2"/>
        <v>0</v>
      </c>
      <c r="O9" s="158" t="str">
        <f t="shared" si="3"/>
        <v>-</v>
      </c>
      <c r="P9" s="115">
        <f t="shared" si="4"/>
        <v>0</v>
      </c>
      <c r="Q9" s="116">
        <f t="shared" si="5"/>
        <v>0</v>
      </c>
      <c r="R9" s="199"/>
    </row>
    <row r="10" spans="1:18" ht="15" customHeight="1" x14ac:dyDescent="0.2">
      <c r="A10" s="199" t="s">
        <v>162</v>
      </c>
      <c r="B10" s="149"/>
      <c r="C10" s="347"/>
      <c r="D10" s="194"/>
      <c r="E10" s="195"/>
      <c r="F10" s="231" t="b">
        <v>0</v>
      </c>
      <c r="G10" s="196"/>
      <c r="H10" s="121">
        <f t="shared" si="6"/>
        <v>0</v>
      </c>
      <c r="I10" s="352">
        <f t="shared" si="7"/>
        <v>0</v>
      </c>
      <c r="J10" s="333">
        <f t="shared" si="0"/>
        <v>0</v>
      </c>
      <c r="K10" s="334">
        <f t="shared" si="1"/>
        <v>0</v>
      </c>
      <c r="L10" s="194"/>
      <c r="M10" s="198"/>
      <c r="N10" s="112">
        <f t="shared" si="2"/>
        <v>0</v>
      </c>
      <c r="O10" s="158" t="str">
        <f t="shared" si="3"/>
        <v>-</v>
      </c>
      <c r="P10" s="115">
        <f t="shared" si="4"/>
        <v>0</v>
      </c>
      <c r="Q10" s="116">
        <f t="shared" si="5"/>
        <v>0</v>
      </c>
      <c r="R10" s="199"/>
    </row>
    <row r="11" spans="1:18" ht="15" customHeight="1" x14ac:dyDescent="0.2">
      <c r="A11" s="199" t="s">
        <v>163</v>
      </c>
      <c r="B11" s="149"/>
      <c r="C11" s="347"/>
      <c r="D11" s="194"/>
      <c r="E11" s="195"/>
      <c r="F11" s="231" t="b">
        <v>0</v>
      </c>
      <c r="G11" s="196"/>
      <c r="H11" s="121">
        <f t="shared" si="6"/>
        <v>0</v>
      </c>
      <c r="I11" s="352">
        <f t="shared" si="7"/>
        <v>0</v>
      </c>
      <c r="J11" s="333">
        <f t="shared" si="0"/>
        <v>0</v>
      </c>
      <c r="K11" s="334">
        <f t="shared" si="1"/>
        <v>0</v>
      </c>
      <c r="L11" s="194"/>
      <c r="M11" s="198"/>
      <c r="N11" s="112">
        <f t="shared" si="2"/>
        <v>0</v>
      </c>
      <c r="O11" s="158" t="str">
        <f t="shared" si="3"/>
        <v>-</v>
      </c>
      <c r="P11" s="115">
        <f t="shared" si="4"/>
        <v>0</v>
      </c>
      <c r="Q11" s="116">
        <f t="shared" si="5"/>
        <v>0</v>
      </c>
      <c r="R11" s="199"/>
    </row>
    <row r="12" spans="1:18" ht="15" customHeight="1" x14ac:dyDescent="0.2">
      <c r="A12" s="199" t="s">
        <v>164</v>
      </c>
      <c r="B12" s="149"/>
      <c r="C12" s="347"/>
      <c r="D12" s="194"/>
      <c r="E12" s="195"/>
      <c r="F12" s="231" t="b">
        <v>0</v>
      </c>
      <c r="G12" s="196"/>
      <c r="H12" s="121">
        <f t="shared" si="6"/>
        <v>0</v>
      </c>
      <c r="I12" s="352">
        <f>D12*G12*C12</f>
        <v>0</v>
      </c>
      <c r="J12" s="333">
        <f t="shared" si="0"/>
        <v>0</v>
      </c>
      <c r="K12" s="334">
        <f t="shared" si="1"/>
        <v>0</v>
      </c>
      <c r="L12" s="194"/>
      <c r="M12" s="198"/>
      <c r="N12" s="112">
        <f t="shared" si="2"/>
        <v>0</v>
      </c>
      <c r="O12" s="158" t="str">
        <f t="shared" si="3"/>
        <v>-</v>
      </c>
      <c r="P12" s="115">
        <f t="shared" si="4"/>
        <v>0</v>
      </c>
      <c r="Q12" s="116">
        <f t="shared" si="5"/>
        <v>0</v>
      </c>
      <c r="R12" s="199"/>
    </row>
    <row r="13" spans="1:18" ht="15" customHeight="1" x14ac:dyDescent="0.2">
      <c r="A13" s="199" t="s">
        <v>165</v>
      </c>
      <c r="B13" s="149"/>
      <c r="C13" s="347"/>
      <c r="D13" s="194"/>
      <c r="E13" s="195"/>
      <c r="F13" s="231" t="b">
        <v>0</v>
      </c>
      <c r="G13" s="196"/>
      <c r="H13" s="121">
        <f t="shared" si="6"/>
        <v>0</v>
      </c>
      <c r="I13" s="352">
        <f t="shared" si="7"/>
        <v>0</v>
      </c>
      <c r="J13" s="333">
        <f t="shared" si="0"/>
        <v>0</v>
      </c>
      <c r="K13" s="334">
        <f t="shared" si="1"/>
        <v>0</v>
      </c>
      <c r="L13" s="194"/>
      <c r="M13" s="198"/>
      <c r="N13" s="112">
        <f t="shared" si="2"/>
        <v>0</v>
      </c>
      <c r="O13" s="158" t="str">
        <f t="shared" si="3"/>
        <v>-</v>
      </c>
      <c r="P13" s="115">
        <f t="shared" si="4"/>
        <v>0</v>
      </c>
      <c r="Q13" s="116">
        <f t="shared" si="5"/>
        <v>0</v>
      </c>
      <c r="R13" s="199"/>
    </row>
    <row r="14" spans="1:18" ht="15" customHeight="1" x14ac:dyDescent="0.2">
      <c r="A14" s="200"/>
      <c r="B14" s="149"/>
      <c r="C14" s="348"/>
      <c r="D14" s="194"/>
      <c r="E14" s="195"/>
      <c r="F14" s="231" t="b">
        <v>0</v>
      </c>
      <c r="G14" s="196"/>
      <c r="H14" s="121">
        <f t="shared" si="6"/>
        <v>0</v>
      </c>
      <c r="I14" s="352">
        <f t="shared" si="7"/>
        <v>0</v>
      </c>
      <c r="J14" s="333">
        <f t="shared" si="0"/>
        <v>0</v>
      </c>
      <c r="K14" s="334">
        <f t="shared" si="1"/>
        <v>0</v>
      </c>
      <c r="L14" s="194"/>
      <c r="M14" s="198"/>
      <c r="N14" s="112">
        <f t="shared" si="2"/>
        <v>0</v>
      </c>
      <c r="O14" s="158" t="str">
        <f t="shared" si="3"/>
        <v>-</v>
      </c>
      <c r="P14" s="115">
        <f t="shared" si="4"/>
        <v>0</v>
      </c>
      <c r="Q14" s="116">
        <f t="shared" si="5"/>
        <v>0</v>
      </c>
      <c r="R14" s="200"/>
    </row>
    <row r="15" spans="1:18" ht="15" customHeight="1" x14ac:dyDescent="0.2">
      <c r="A15" s="200"/>
      <c r="B15" s="149"/>
      <c r="C15" s="348"/>
      <c r="D15" s="194"/>
      <c r="E15" s="195"/>
      <c r="F15" s="231" t="b">
        <v>0</v>
      </c>
      <c r="G15" s="196"/>
      <c r="H15" s="121">
        <f t="shared" si="6"/>
        <v>0</v>
      </c>
      <c r="I15" s="352">
        <f t="shared" si="7"/>
        <v>0</v>
      </c>
      <c r="J15" s="333">
        <f t="shared" si="0"/>
        <v>0</v>
      </c>
      <c r="K15" s="334">
        <f t="shared" si="1"/>
        <v>0</v>
      </c>
      <c r="L15" s="194"/>
      <c r="M15" s="198"/>
      <c r="N15" s="112">
        <f t="shared" si="2"/>
        <v>0</v>
      </c>
      <c r="O15" s="158" t="str">
        <f t="shared" si="3"/>
        <v>-</v>
      </c>
      <c r="P15" s="115">
        <f t="shared" si="4"/>
        <v>0</v>
      </c>
      <c r="Q15" s="116">
        <f t="shared" si="5"/>
        <v>0</v>
      </c>
      <c r="R15" s="200"/>
    </row>
    <row r="16" spans="1:18" ht="15" customHeight="1" x14ac:dyDescent="0.2">
      <c r="A16" s="200"/>
      <c r="B16" s="149"/>
      <c r="C16" s="348"/>
      <c r="D16" s="194"/>
      <c r="E16" s="195"/>
      <c r="F16" s="231" t="b">
        <v>0</v>
      </c>
      <c r="G16" s="196"/>
      <c r="H16" s="121">
        <f t="shared" si="6"/>
        <v>0</v>
      </c>
      <c r="I16" s="352">
        <f t="shared" si="7"/>
        <v>0</v>
      </c>
      <c r="J16" s="333">
        <f t="shared" si="0"/>
        <v>0</v>
      </c>
      <c r="K16" s="334">
        <f t="shared" si="1"/>
        <v>0</v>
      </c>
      <c r="L16" s="194"/>
      <c r="M16" s="198"/>
      <c r="N16" s="112">
        <f t="shared" si="2"/>
        <v>0</v>
      </c>
      <c r="O16" s="158" t="str">
        <f t="shared" si="3"/>
        <v>-</v>
      </c>
      <c r="P16" s="115">
        <f t="shared" si="4"/>
        <v>0</v>
      </c>
      <c r="Q16" s="116">
        <f t="shared" si="5"/>
        <v>0</v>
      </c>
      <c r="R16" s="200"/>
    </row>
    <row r="17" spans="1:18" ht="15" customHeight="1" x14ac:dyDescent="0.2">
      <c r="A17" s="199" t="s">
        <v>166</v>
      </c>
      <c r="B17" s="149"/>
      <c r="C17" s="348"/>
      <c r="D17" s="194"/>
      <c r="E17" s="195"/>
      <c r="F17" s="231" t="b">
        <v>0</v>
      </c>
      <c r="G17" s="196"/>
      <c r="H17" s="121">
        <f t="shared" si="6"/>
        <v>0</v>
      </c>
      <c r="I17" s="352">
        <f t="shared" si="7"/>
        <v>0</v>
      </c>
      <c r="J17" s="333">
        <f t="shared" si="0"/>
        <v>0</v>
      </c>
      <c r="K17" s="334">
        <f t="shared" si="1"/>
        <v>0</v>
      </c>
      <c r="L17" s="194"/>
      <c r="M17" s="198"/>
      <c r="N17" s="112">
        <f t="shared" si="2"/>
        <v>0</v>
      </c>
      <c r="O17" s="158" t="str">
        <f t="shared" si="3"/>
        <v>-</v>
      </c>
      <c r="P17" s="115">
        <f t="shared" si="4"/>
        <v>0</v>
      </c>
      <c r="Q17" s="116">
        <f t="shared" si="5"/>
        <v>0</v>
      </c>
      <c r="R17" s="199"/>
    </row>
    <row r="18" spans="1:18" ht="15" customHeight="1" x14ac:dyDescent="0.2">
      <c r="A18" s="200" t="s">
        <v>169</v>
      </c>
      <c r="B18" s="149"/>
      <c r="C18" s="348"/>
      <c r="D18" s="194"/>
      <c r="E18" s="195"/>
      <c r="F18" s="231" t="b">
        <v>0</v>
      </c>
      <c r="G18" s="196"/>
      <c r="H18" s="121">
        <f t="shared" si="6"/>
        <v>0</v>
      </c>
      <c r="I18" s="352">
        <f t="shared" si="7"/>
        <v>0</v>
      </c>
      <c r="J18" s="333">
        <f t="shared" si="0"/>
        <v>0</v>
      </c>
      <c r="K18" s="334">
        <f t="shared" si="1"/>
        <v>0</v>
      </c>
      <c r="L18" s="194"/>
      <c r="M18" s="198"/>
      <c r="N18" s="112">
        <f t="shared" si="2"/>
        <v>0</v>
      </c>
      <c r="O18" s="158" t="str">
        <f t="shared" si="3"/>
        <v>-</v>
      </c>
      <c r="P18" s="115">
        <f t="shared" si="4"/>
        <v>0</v>
      </c>
      <c r="Q18" s="116">
        <f t="shared" si="5"/>
        <v>0</v>
      </c>
      <c r="R18" s="200"/>
    </row>
    <row r="19" spans="1:18" ht="15" customHeight="1" x14ac:dyDescent="0.2">
      <c r="A19" s="200" t="s">
        <v>167</v>
      </c>
      <c r="B19" s="149"/>
      <c r="C19" s="348"/>
      <c r="D19" s="194"/>
      <c r="E19" s="195"/>
      <c r="F19" s="231" t="b">
        <v>0</v>
      </c>
      <c r="G19" s="196"/>
      <c r="H19" s="121">
        <f t="shared" si="6"/>
        <v>0</v>
      </c>
      <c r="I19" s="352">
        <f t="shared" si="7"/>
        <v>0</v>
      </c>
      <c r="J19" s="333">
        <f t="shared" si="0"/>
        <v>0</v>
      </c>
      <c r="K19" s="334">
        <f t="shared" si="1"/>
        <v>0</v>
      </c>
      <c r="L19" s="194"/>
      <c r="M19" s="198"/>
      <c r="N19" s="112">
        <f t="shared" si="2"/>
        <v>0</v>
      </c>
      <c r="O19" s="158" t="str">
        <f t="shared" si="3"/>
        <v>-</v>
      </c>
      <c r="P19" s="115">
        <f t="shared" si="4"/>
        <v>0</v>
      </c>
      <c r="Q19" s="116">
        <f t="shared" si="5"/>
        <v>0</v>
      </c>
      <c r="R19" s="200"/>
    </row>
    <row r="20" spans="1:18" ht="15" customHeight="1" x14ac:dyDescent="0.2">
      <c r="A20" s="200" t="s">
        <v>168</v>
      </c>
      <c r="B20" s="149"/>
      <c r="C20" s="348"/>
      <c r="D20" s="194"/>
      <c r="E20" s="195"/>
      <c r="F20" s="231" t="b">
        <v>0</v>
      </c>
      <c r="G20" s="196"/>
      <c r="H20" s="121">
        <f t="shared" si="6"/>
        <v>0</v>
      </c>
      <c r="I20" s="352">
        <f t="shared" si="7"/>
        <v>0</v>
      </c>
      <c r="J20" s="333">
        <f t="shared" si="0"/>
        <v>0</v>
      </c>
      <c r="K20" s="334">
        <f t="shared" si="1"/>
        <v>0</v>
      </c>
      <c r="L20" s="194"/>
      <c r="M20" s="198"/>
      <c r="N20" s="112">
        <f t="shared" si="2"/>
        <v>0</v>
      </c>
      <c r="O20" s="158" t="str">
        <f t="shared" si="3"/>
        <v>-</v>
      </c>
      <c r="P20" s="115">
        <f t="shared" si="4"/>
        <v>0</v>
      </c>
      <c r="Q20" s="116">
        <f t="shared" si="5"/>
        <v>0</v>
      </c>
      <c r="R20" s="200"/>
    </row>
    <row r="21" spans="1:18" ht="15" customHeight="1" x14ac:dyDescent="0.2">
      <c r="A21" s="184" t="s">
        <v>161</v>
      </c>
      <c r="B21" s="149"/>
      <c r="C21" s="348"/>
      <c r="D21" s="194"/>
      <c r="E21" s="195"/>
      <c r="F21" s="231" t="b">
        <v>0</v>
      </c>
      <c r="G21" s="196"/>
      <c r="H21" s="121">
        <f t="shared" si="6"/>
        <v>0</v>
      </c>
      <c r="I21" s="352">
        <f t="shared" si="7"/>
        <v>0</v>
      </c>
      <c r="J21" s="333">
        <f t="shared" si="0"/>
        <v>0</v>
      </c>
      <c r="K21" s="334">
        <f t="shared" si="1"/>
        <v>0</v>
      </c>
      <c r="L21" s="194"/>
      <c r="M21" s="198"/>
      <c r="N21" s="112">
        <f t="shared" si="2"/>
        <v>0</v>
      </c>
      <c r="O21" s="158" t="str">
        <f t="shared" si="3"/>
        <v>-</v>
      </c>
      <c r="P21" s="115">
        <f t="shared" si="4"/>
        <v>0</v>
      </c>
      <c r="Q21" s="116">
        <f t="shared" si="5"/>
        <v>0</v>
      </c>
      <c r="R21" s="201"/>
    </row>
    <row r="22" spans="1:18" ht="15" customHeight="1" x14ac:dyDescent="0.2">
      <c r="A22" s="184" t="s">
        <v>170</v>
      </c>
      <c r="B22" s="149"/>
      <c r="C22" s="348"/>
      <c r="D22" s="194"/>
      <c r="E22" s="195"/>
      <c r="F22" s="231" t="b">
        <v>0</v>
      </c>
      <c r="G22" s="196"/>
      <c r="H22" s="121">
        <f t="shared" si="6"/>
        <v>0</v>
      </c>
      <c r="I22" s="352">
        <f t="shared" si="7"/>
        <v>0</v>
      </c>
      <c r="J22" s="333">
        <f t="shared" si="0"/>
        <v>0</v>
      </c>
      <c r="K22" s="334">
        <f t="shared" si="1"/>
        <v>0</v>
      </c>
      <c r="L22" s="194"/>
      <c r="M22" s="198"/>
      <c r="N22" s="112">
        <f t="shared" si="2"/>
        <v>0</v>
      </c>
      <c r="O22" s="158" t="str">
        <f t="shared" si="3"/>
        <v>-</v>
      </c>
      <c r="P22" s="115">
        <f t="shared" si="4"/>
        <v>0</v>
      </c>
      <c r="Q22" s="116">
        <f t="shared" si="5"/>
        <v>0</v>
      </c>
      <c r="R22" s="201"/>
    </row>
    <row r="23" spans="1:18" ht="15" customHeight="1" x14ac:dyDescent="0.2">
      <c r="A23" s="184" t="s">
        <v>171</v>
      </c>
      <c r="B23" s="149"/>
      <c r="C23" s="348"/>
      <c r="D23" s="194"/>
      <c r="E23" s="195"/>
      <c r="F23" s="231" t="b">
        <v>0</v>
      </c>
      <c r="G23" s="196"/>
      <c r="H23" s="121">
        <f t="shared" si="6"/>
        <v>0</v>
      </c>
      <c r="I23" s="352">
        <f t="shared" si="7"/>
        <v>0</v>
      </c>
      <c r="J23" s="333">
        <f t="shared" si="0"/>
        <v>0</v>
      </c>
      <c r="K23" s="334">
        <f t="shared" si="1"/>
        <v>0</v>
      </c>
      <c r="L23" s="194"/>
      <c r="M23" s="198"/>
      <c r="N23" s="112">
        <f t="shared" si="2"/>
        <v>0</v>
      </c>
      <c r="O23" s="158" t="str">
        <f t="shared" si="3"/>
        <v>-</v>
      </c>
      <c r="P23" s="115">
        <f t="shared" si="4"/>
        <v>0</v>
      </c>
      <c r="Q23" s="116">
        <f t="shared" si="5"/>
        <v>0</v>
      </c>
      <c r="R23" s="201"/>
    </row>
    <row r="24" spans="1:18" ht="15" customHeight="1" x14ac:dyDescent="0.2">
      <c r="A24" s="184"/>
      <c r="B24" s="149"/>
      <c r="C24" s="348"/>
      <c r="D24" s="194"/>
      <c r="E24" s="195"/>
      <c r="F24" s="231" t="b">
        <v>0</v>
      </c>
      <c r="G24" s="196"/>
      <c r="H24" s="121">
        <f t="shared" si="6"/>
        <v>0</v>
      </c>
      <c r="I24" s="352">
        <f t="shared" si="7"/>
        <v>0</v>
      </c>
      <c r="J24" s="333">
        <f t="shared" si="0"/>
        <v>0</v>
      </c>
      <c r="K24" s="334">
        <f t="shared" si="1"/>
        <v>0</v>
      </c>
      <c r="L24" s="194"/>
      <c r="M24" s="198"/>
      <c r="N24" s="112">
        <f t="shared" si="2"/>
        <v>0</v>
      </c>
      <c r="O24" s="158" t="str">
        <f t="shared" si="3"/>
        <v>-</v>
      </c>
      <c r="P24" s="115">
        <f t="shared" si="4"/>
        <v>0</v>
      </c>
      <c r="Q24" s="116">
        <f t="shared" si="5"/>
        <v>0</v>
      </c>
      <c r="R24" s="201"/>
    </row>
    <row r="25" spans="1:18" ht="15" customHeight="1" x14ac:dyDescent="0.2">
      <c r="A25" s="184"/>
      <c r="B25" s="149"/>
      <c r="C25" s="348"/>
      <c r="D25" s="194"/>
      <c r="E25" s="195"/>
      <c r="F25" s="231" t="b">
        <v>0</v>
      </c>
      <c r="G25" s="196"/>
      <c r="H25" s="121">
        <f t="shared" si="6"/>
        <v>0</v>
      </c>
      <c r="I25" s="352">
        <f t="shared" si="7"/>
        <v>0</v>
      </c>
      <c r="J25" s="333">
        <f t="shared" si="0"/>
        <v>0</v>
      </c>
      <c r="K25" s="334">
        <f t="shared" si="1"/>
        <v>0</v>
      </c>
      <c r="L25" s="194"/>
      <c r="M25" s="198"/>
      <c r="N25" s="112">
        <f t="shared" si="2"/>
        <v>0</v>
      </c>
      <c r="O25" s="158" t="str">
        <f t="shared" si="3"/>
        <v>-</v>
      </c>
      <c r="P25" s="115">
        <f t="shared" si="4"/>
        <v>0</v>
      </c>
      <c r="Q25" s="116">
        <f t="shared" si="5"/>
        <v>0</v>
      </c>
      <c r="R25" s="201"/>
    </row>
    <row r="26" spans="1:18" ht="15" customHeight="1" x14ac:dyDescent="0.2">
      <c r="A26" s="184"/>
      <c r="B26" s="149"/>
      <c r="C26" s="348"/>
      <c r="D26" s="194"/>
      <c r="E26" s="195"/>
      <c r="F26" s="231" t="b">
        <v>0</v>
      </c>
      <c r="G26" s="196"/>
      <c r="H26" s="121">
        <f t="shared" si="6"/>
        <v>0</v>
      </c>
      <c r="I26" s="352">
        <f t="shared" si="7"/>
        <v>0</v>
      </c>
      <c r="J26" s="333">
        <f t="shared" si="0"/>
        <v>0</v>
      </c>
      <c r="K26" s="334">
        <f t="shared" si="1"/>
        <v>0</v>
      </c>
      <c r="L26" s="194"/>
      <c r="M26" s="198"/>
      <c r="N26" s="112">
        <f t="shared" si="2"/>
        <v>0</v>
      </c>
      <c r="O26" s="158" t="str">
        <f t="shared" si="3"/>
        <v>-</v>
      </c>
      <c r="P26" s="115">
        <f t="shared" si="4"/>
        <v>0</v>
      </c>
      <c r="Q26" s="116">
        <f t="shared" si="5"/>
        <v>0</v>
      </c>
      <c r="R26" s="201"/>
    </row>
    <row r="27" spans="1:18" ht="15" customHeight="1" x14ac:dyDescent="0.2">
      <c r="A27" s="184"/>
      <c r="B27" s="149"/>
      <c r="C27" s="348"/>
      <c r="D27" s="194"/>
      <c r="E27" s="195"/>
      <c r="F27" s="231" t="b">
        <v>0</v>
      </c>
      <c r="G27" s="196"/>
      <c r="H27" s="121">
        <f t="shared" si="6"/>
        <v>0</v>
      </c>
      <c r="I27" s="352">
        <f t="shared" si="7"/>
        <v>0</v>
      </c>
      <c r="J27" s="333">
        <f t="shared" si="0"/>
        <v>0</v>
      </c>
      <c r="K27" s="334">
        <f t="shared" si="1"/>
        <v>0</v>
      </c>
      <c r="L27" s="194"/>
      <c r="M27" s="198"/>
      <c r="N27" s="112">
        <f t="shared" si="2"/>
        <v>0</v>
      </c>
      <c r="O27" s="158" t="str">
        <f t="shared" si="3"/>
        <v>-</v>
      </c>
      <c r="P27" s="115">
        <f t="shared" si="4"/>
        <v>0</v>
      </c>
      <c r="Q27" s="116">
        <f t="shared" si="5"/>
        <v>0</v>
      </c>
      <c r="R27" s="201"/>
    </row>
    <row r="28" spans="1:18" ht="15" customHeight="1" x14ac:dyDescent="0.2">
      <c r="A28" s="184"/>
      <c r="B28" s="149"/>
      <c r="C28" s="348"/>
      <c r="D28" s="194"/>
      <c r="E28" s="195"/>
      <c r="F28" s="231" t="b">
        <v>0</v>
      </c>
      <c r="G28" s="196"/>
      <c r="H28" s="121">
        <f t="shared" si="6"/>
        <v>0</v>
      </c>
      <c r="I28" s="352">
        <f t="shared" si="7"/>
        <v>0</v>
      </c>
      <c r="J28" s="333">
        <f t="shared" si="0"/>
        <v>0</v>
      </c>
      <c r="K28" s="334">
        <f t="shared" si="1"/>
        <v>0</v>
      </c>
      <c r="L28" s="194"/>
      <c r="M28" s="198"/>
      <c r="N28" s="112">
        <f t="shared" si="2"/>
        <v>0</v>
      </c>
      <c r="O28" s="158" t="str">
        <f t="shared" si="3"/>
        <v>-</v>
      </c>
      <c r="P28" s="115">
        <f t="shared" si="4"/>
        <v>0</v>
      </c>
      <c r="Q28" s="116">
        <f t="shared" si="5"/>
        <v>0</v>
      </c>
      <c r="R28" s="201"/>
    </row>
    <row r="29" spans="1:18" ht="15" customHeight="1" x14ac:dyDescent="0.2">
      <c r="A29" s="184"/>
      <c r="B29" s="149"/>
      <c r="C29" s="348"/>
      <c r="D29" s="194"/>
      <c r="E29" s="195"/>
      <c r="F29" s="231" t="b">
        <v>0</v>
      </c>
      <c r="G29" s="196"/>
      <c r="H29" s="121">
        <f t="shared" si="6"/>
        <v>0</v>
      </c>
      <c r="I29" s="352">
        <f t="shared" si="7"/>
        <v>0</v>
      </c>
      <c r="J29" s="333">
        <f t="shared" si="0"/>
        <v>0</v>
      </c>
      <c r="K29" s="334">
        <f t="shared" si="1"/>
        <v>0</v>
      </c>
      <c r="L29" s="194"/>
      <c r="M29" s="198"/>
      <c r="N29" s="112">
        <f t="shared" si="2"/>
        <v>0</v>
      </c>
      <c r="O29" s="158" t="str">
        <f t="shared" si="3"/>
        <v>-</v>
      </c>
      <c r="P29" s="115">
        <f t="shared" si="4"/>
        <v>0</v>
      </c>
      <c r="Q29" s="116">
        <f t="shared" si="5"/>
        <v>0</v>
      </c>
      <c r="R29" s="202"/>
    </row>
    <row r="30" spans="1:18" ht="15" customHeight="1" x14ac:dyDescent="0.2">
      <c r="A30" s="185"/>
      <c r="B30" s="129"/>
      <c r="C30" s="349"/>
      <c r="D30" s="204"/>
      <c r="E30" s="205"/>
      <c r="F30" s="232" t="b">
        <v>0</v>
      </c>
      <c r="G30" s="206"/>
      <c r="H30" s="350">
        <f t="shared" si="6"/>
        <v>0</v>
      </c>
      <c r="I30" s="353">
        <f t="shared" si="7"/>
        <v>0</v>
      </c>
      <c r="J30" s="335">
        <f t="shared" si="0"/>
        <v>0</v>
      </c>
      <c r="K30" s="336">
        <f t="shared" si="1"/>
        <v>0</v>
      </c>
      <c r="L30" s="204"/>
      <c r="M30" s="208"/>
      <c r="N30" s="114">
        <f t="shared" si="2"/>
        <v>0</v>
      </c>
      <c r="O30" s="159" t="str">
        <f t="shared" si="3"/>
        <v>-</v>
      </c>
      <c r="P30" s="118">
        <f t="shared" si="4"/>
        <v>0</v>
      </c>
      <c r="Q30" s="119">
        <f t="shared" si="5"/>
        <v>0</v>
      </c>
      <c r="R30" s="209"/>
    </row>
    <row r="31" spans="1:18" x14ac:dyDescent="0.2">
      <c r="A31" s="337" t="str">
        <f>CONCATENATE("Essenskalkulation ",Kalkulation!C2," am ",TEXT(Kalkulation!C4,"TT.MM.JJ")," (",Kalkulation!C7,")")</f>
        <v>Essenskalkulation  am 00.01.00 ()</v>
      </c>
      <c r="B31" s="14"/>
      <c r="C31" s="153"/>
      <c r="D31" s="154"/>
      <c r="E31" s="155"/>
      <c r="F31" s="155"/>
      <c r="G31" s="10"/>
      <c r="H31" s="327"/>
      <c r="I31" s="338"/>
      <c r="J31" s="339"/>
      <c r="K31" s="339"/>
      <c r="L31" s="153"/>
      <c r="M31" s="327"/>
      <c r="N31" s="340" t="s">
        <v>186</v>
      </c>
      <c r="O31" s="160" t="str">
        <f>Getränkekalkulation!P31</f>
        <v>-</v>
      </c>
      <c r="P31" s="130"/>
      <c r="Q31" s="130"/>
      <c r="R31" s="341"/>
    </row>
    <row r="32" spans="1:18" ht="28.5" x14ac:dyDescent="0.2">
      <c r="P32" s="342" t="s">
        <v>73</v>
      </c>
      <c r="Q32" s="342" t="s">
        <v>74</v>
      </c>
    </row>
    <row r="33" spans="4:17" x14ac:dyDescent="0.2">
      <c r="D33" s="391"/>
      <c r="H33" s="25"/>
      <c r="J33" s="343"/>
      <c r="K33" s="351"/>
      <c r="L33" s="392" t="s">
        <v>185</v>
      </c>
      <c r="M33" s="393"/>
      <c r="N33" s="393"/>
      <c r="O33" s="393"/>
      <c r="P33" s="140">
        <f>SUM(P6:P30)</f>
        <v>0</v>
      </c>
      <c r="Q33" s="138">
        <f>SUM(Q6:Q30)</f>
        <v>0</v>
      </c>
    </row>
    <row r="34" spans="4:17" x14ac:dyDescent="0.2">
      <c r="D34" s="391"/>
      <c r="E34" s="392" t="s">
        <v>89</v>
      </c>
      <c r="F34" s="393"/>
      <c r="G34" s="393"/>
      <c r="H34" s="138">
        <f>SUM(H6:H30)</f>
        <v>0</v>
      </c>
      <c r="K34" s="351"/>
      <c r="L34" s="394"/>
      <c r="M34" s="395"/>
      <c r="N34" s="395"/>
      <c r="O34" s="395"/>
      <c r="P34" s="141"/>
      <c r="Q34" s="139"/>
    </row>
    <row r="35" spans="4:17" x14ac:dyDescent="0.2">
      <c r="D35" s="391"/>
      <c r="E35" s="388" t="str">
        <f>IF(I35,"Rückgabe","(keine Rückgabe)")</f>
        <v>(keine Rückgabe)</v>
      </c>
      <c r="F35" s="389"/>
      <c r="G35" s="389"/>
      <c r="H35" s="181"/>
      <c r="I35" s="344"/>
      <c r="K35" s="351"/>
      <c r="L35" s="388"/>
      <c r="M35" s="389"/>
      <c r="N35" s="389"/>
      <c r="O35" s="389"/>
      <c r="P35" s="143"/>
      <c r="Q35" s="144"/>
    </row>
    <row r="36" spans="4:17" ht="15" x14ac:dyDescent="0.25">
      <c r="E36" s="390" t="s">
        <v>80</v>
      </c>
      <c r="F36" s="390"/>
      <c r="G36" s="390"/>
      <c r="H36" s="145">
        <f>SUM(H33:H35)</f>
        <v>0</v>
      </c>
      <c r="O36" s="345" t="s">
        <v>70</v>
      </c>
      <c r="P36" s="145">
        <f>SUM(P33:P35)</f>
        <v>0</v>
      </c>
      <c r="Q36" s="145">
        <f>SUM(Q33:Q35)</f>
        <v>0</v>
      </c>
    </row>
  </sheetData>
  <sheetProtection sheet="1" objects="1" scenarios="1" formatCells="0" formatColumns="0" formatRows="0" insertColumns="0"/>
  <mergeCells count="12">
    <mergeCell ref="E35:G35"/>
    <mergeCell ref="L35:O35"/>
    <mergeCell ref="E36:G36"/>
    <mergeCell ref="D33:D35"/>
    <mergeCell ref="L33:O33"/>
    <mergeCell ref="E34:G34"/>
    <mergeCell ref="L34:O34"/>
    <mergeCell ref="C4:G4"/>
    <mergeCell ref="H4:J4"/>
    <mergeCell ref="K4:O4"/>
    <mergeCell ref="P4:Q4"/>
    <mergeCell ref="R4:R5"/>
  </mergeCells>
  <conditionalFormatting sqref="O6:O30">
    <cfRule type="colorScale" priority="1">
      <colorScale>
        <cfvo type="num" val="$O$31/5"/>
        <cfvo type="num" val="$O$31"/>
        <cfvo type="num" val="$O$31*3"/>
        <color rgb="FFF8696B"/>
        <color theme="0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66675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66675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66675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66675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66675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66675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66675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180975</xdr:rowOff>
                  </from>
                  <to>
                    <xdr:col>6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180975</xdr:rowOff>
                  </from>
                  <to>
                    <xdr:col>6</xdr:col>
                    <xdr:colOff>66675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180975</xdr:rowOff>
                  </from>
                  <to>
                    <xdr:col>6</xdr:col>
                    <xdr:colOff>66675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180975</xdr:rowOff>
                  </from>
                  <to>
                    <xdr:col>6</xdr:col>
                    <xdr:colOff>66675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6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180975</xdr:rowOff>
                  </from>
                  <to>
                    <xdr:col>6</xdr:col>
                    <xdr:colOff>66675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7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180975</xdr:rowOff>
                  </from>
                  <to>
                    <xdr:col>6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8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180975</xdr:rowOff>
                  </from>
                  <to>
                    <xdr:col>6</xdr:col>
                    <xdr:colOff>66675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9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180975</xdr:rowOff>
                  </from>
                  <to>
                    <xdr:col>6</xdr:col>
                    <xdr:colOff>66675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0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180975</xdr:rowOff>
                  </from>
                  <to>
                    <xdr:col>6</xdr:col>
                    <xdr:colOff>66675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1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180975</xdr:rowOff>
                  </from>
                  <to>
                    <xdr:col>6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2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180975</xdr:rowOff>
                  </from>
                  <to>
                    <xdr:col>6</xdr:col>
                    <xdr:colOff>66675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3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180975</xdr:rowOff>
                  </from>
                  <to>
                    <xdr:col>6</xdr:col>
                    <xdr:colOff>66675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4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180975</xdr:rowOff>
                  </from>
                  <to>
                    <xdr:col>6</xdr:col>
                    <xdr:colOff>66675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5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180975</xdr:rowOff>
                  </from>
                  <to>
                    <xdr:col>6</xdr:col>
                    <xdr:colOff>66675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6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180975</xdr:rowOff>
                  </from>
                  <to>
                    <xdr:col>6</xdr:col>
                    <xdr:colOff>66675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7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180975</xdr:rowOff>
                  </from>
                  <to>
                    <xdr:col>6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8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180975</xdr:rowOff>
                  </from>
                  <to>
                    <xdr:col>6</xdr:col>
                    <xdr:colOff>66675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36"/>
  <sheetViews>
    <sheetView showGridLines="0" zoomScaleNormal="100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C2" sqref="C2"/>
    </sheetView>
  </sheetViews>
  <sheetFormatPr baseColWidth="10" defaultColWidth="11.42578125" defaultRowHeight="14.25" x14ac:dyDescent="0.2"/>
  <cols>
    <col min="1" max="1" width="27.5703125" style="1" customWidth="1"/>
    <col min="2" max="2" width="3.140625" style="1" customWidth="1"/>
    <col min="3" max="3" width="7.85546875" style="1" customWidth="1"/>
    <col min="4" max="4" width="6.85546875" style="1" customWidth="1"/>
    <col min="5" max="5" width="9.42578125" style="1" customWidth="1"/>
    <col min="6" max="6" width="3.42578125" style="1" customWidth="1"/>
    <col min="7" max="7" width="8.5703125" style="1" customWidth="1"/>
    <col min="8" max="8" width="11.7109375" style="1" customWidth="1"/>
    <col min="9" max="9" width="9" style="1" customWidth="1"/>
    <col min="10" max="12" width="7.140625" style="1" customWidth="1"/>
    <col min="13" max="15" width="7.85546875" style="1" customWidth="1"/>
    <col min="16" max="16" width="8" style="1" customWidth="1"/>
    <col min="17" max="18" width="12.140625" style="1" customWidth="1"/>
    <col min="19" max="19" width="9.28515625" style="1" customWidth="1"/>
    <col min="20" max="20" width="43" style="1" customWidth="1"/>
    <col min="21" max="16384" width="11.42578125" style="1"/>
  </cols>
  <sheetData>
    <row r="1" spans="1:20" ht="5.25" customHeight="1" x14ac:dyDescent="0.2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 x14ac:dyDescent="0.25">
      <c r="A2" s="146" t="s">
        <v>8</v>
      </c>
      <c r="B2" s="4"/>
      <c r="C2" s="182">
        <v>0.26</v>
      </c>
      <c r="D2" s="3" t="s">
        <v>75</v>
      </c>
      <c r="E2" s="3"/>
      <c r="F2" s="3"/>
      <c r="G2" s="3"/>
      <c r="H2" s="3"/>
      <c r="I2" s="3"/>
      <c r="N2" s="3"/>
      <c r="O2" s="15"/>
      <c r="P2" s="25" t="s">
        <v>81</v>
      </c>
      <c r="Q2" s="152">
        <f>Kalkulation!C49</f>
        <v>0</v>
      </c>
      <c r="R2" s="36" t="str">
        <f>Mischungen!B27</f>
        <v/>
      </c>
    </row>
    <row r="3" spans="1:20" ht="6" customHeight="1" x14ac:dyDescent="0.2">
      <c r="A3" s="4"/>
      <c r="B3" s="4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" x14ac:dyDescent="0.25">
      <c r="A4" s="4"/>
      <c r="B4" s="4"/>
      <c r="C4" s="397" t="s">
        <v>11</v>
      </c>
      <c r="D4" s="398"/>
      <c r="E4" s="398"/>
      <c r="F4" s="398"/>
      <c r="G4" s="399"/>
      <c r="H4" s="383" t="s">
        <v>12</v>
      </c>
      <c r="I4" s="384"/>
      <c r="J4" s="384"/>
      <c r="K4" s="385"/>
      <c r="L4" s="383" t="s">
        <v>32</v>
      </c>
      <c r="M4" s="384"/>
      <c r="N4" s="384"/>
      <c r="O4" s="384"/>
      <c r="P4" s="385"/>
      <c r="Q4" s="383" t="s">
        <v>67</v>
      </c>
      <c r="R4" s="384"/>
      <c r="S4" s="385"/>
      <c r="T4" s="386" t="s">
        <v>1</v>
      </c>
    </row>
    <row r="5" spans="1:20" ht="95.25" customHeight="1" x14ac:dyDescent="0.25">
      <c r="A5" s="40" t="s">
        <v>7</v>
      </c>
      <c r="B5" s="105" t="s">
        <v>69</v>
      </c>
      <c r="C5" s="132" t="s">
        <v>83</v>
      </c>
      <c r="D5" s="133" t="s">
        <v>10</v>
      </c>
      <c r="E5" s="133" t="s">
        <v>91</v>
      </c>
      <c r="F5" s="134" t="s">
        <v>90</v>
      </c>
      <c r="G5" s="135" t="s">
        <v>9</v>
      </c>
      <c r="H5" s="132" t="s">
        <v>88</v>
      </c>
      <c r="I5" s="133" t="s">
        <v>84</v>
      </c>
      <c r="J5" s="133" t="s">
        <v>85</v>
      </c>
      <c r="K5" s="135" t="s">
        <v>76</v>
      </c>
      <c r="L5" s="132" t="s">
        <v>77</v>
      </c>
      <c r="M5" s="133" t="s">
        <v>94</v>
      </c>
      <c r="N5" s="133" t="s">
        <v>95</v>
      </c>
      <c r="O5" s="133" t="s">
        <v>78</v>
      </c>
      <c r="P5" s="136" t="s">
        <v>16</v>
      </c>
      <c r="Q5" s="132" t="s">
        <v>13</v>
      </c>
      <c r="R5" s="133" t="str">
        <f>CONCATENATE("Teilverkauf (",C2*100,"%)")</f>
        <v>Teilverkauf (26%)</v>
      </c>
      <c r="S5" s="135" t="s">
        <v>66</v>
      </c>
      <c r="T5" s="387"/>
    </row>
    <row r="6" spans="1:20" ht="15.75" customHeight="1" x14ac:dyDescent="0.2">
      <c r="A6" s="183" t="s">
        <v>139</v>
      </c>
      <c r="B6" s="148" t="str">
        <f>IF(Mischungen!F2&gt;0,"M","")</f>
        <v/>
      </c>
      <c r="C6" s="186"/>
      <c r="D6" s="187"/>
      <c r="E6" s="188"/>
      <c r="F6" s="324" t="b">
        <v>0</v>
      </c>
      <c r="G6" s="189"/>
      <c r="H6" s="121">
        <f>G6*E6*IF(F6,1,1.19)</f>
        <v>0</v>
      </c>
      <c r="I6" s="122">
        <f>D6*G6*C6</f>
        <v>0</v>
      </c>
      <c r="J6" s="122">
        <f>Mischungen!G2</f>
        <v>0</v>
      </c>
      <c r="K6" s="123">
        <f t="shared" ref="K6:K29" si="0">IF(M6&gt;0,ROUNDDOWN(J6/M6,0),)</f>
        <v>0</v>
      </c>
      <c r="L6" s="124">
        <f t="shared" ref="L6:L21" si="1">ROUNDDOWN(K6*$C$2,0)</f>
        <v>0</v>
      </c>
      <c r="M6" s="190"/>
      <c r="N6" s="191"/>
      <c r="O6" s="125">
        <f t="shared" ref="O6:O20" si="2">IF(I6&gt;0,H6/I6*M6,)</f>
        <v>0</v>
      </c>
      <c r="P6" s="158" t="str">
        <f t="shared" ref="P6:P26" si="3">IF(O6&gt;0,N6/O6-1,"-")</f>
        <v>-</v>
      </c>
      <c r="Q6" s="126">
        <f t="shared" ref="Q6:Q16" si="4">K6*N6</f>
        <v>0</v>
      </c>
      <c r="R6" s="127">
        <f t="shared" ref="R6:R16" si="5">N6*L6</f>
        <v>0</v>
      </c>
      <c r="S6" s="128">
        <f t="shared" ref="S6:S16" si="6">IF(D6&gt;0,E6/D6,0)</f>
        <v>0</v>
      </c>
      <c r="T6" s="192"/>
    </row>
    <row r="7" spans="1:20" ht="15.75" customHeight="1" x14ac:dyDescent="0.2">
      <c r="A7" s="184" t="s">
        <v>140</v>
      </c>
      <c r="B7" s="355" t="str">
        <f>IF(Mischungen!F3&gt;0,"M","")</f>
        <v/>
      </c>
      <c r="C7" s="193"/>
      <c r="D7" s="194"/>
      <c r="E7" s="195"/>
      <c r="F7" s="231" t="b">
        <v>0</v>
      </c>
      <c r="G7" s="196"/>
      <c r="H7" s="121">
        <f t="shared" ref="H7:H30" si="7">G7*E7*IF(F7,1,1.19)</f>
        <v>0</v>
      </c>
      <c r="I7" s="107">
        <f t="shared" ref="I7:I21" si="8">D7*G7*C7</f>
        <v>0</v>
      </c>
      <c r="J7" s="107">
        <f>Mischungen!G3</f>
        <v>0</v>
      </c>
      <c r="K7" s="108">
        <f t="shared" si="0"/>
        <v>0</v>
      </c>
      <c r="L7" s="111">
        <f t="shared" si="1"/>
        <v>0</v>
      </c>
      <c r="M7" s="197"/>
      <c r="N7" s="198"/>
      <c r="O7" s="112">
        <f t="shared" si="2"/>
        <v>0</v>
      </c>
      <c r="P7" s="158" t="str">
        <f t="shared" si="3"/>
        <v>-</v>
      </c>
      <c r="Q7" s="115">
        <f t="shared" si="4"/>
        <v>0</v>
      </c>
      <c r="R7" s="116">
        <f t="shared" si="5"/>
        <v>0</v>
      </c>
      <c r="S7" s="117">
        <f t="shared" si="6"/>
        <v>0</v>
      </c>
      <c r="T7" s="199"/>
    </row>
    <row r="8" spans="1:20" ht="15.75" customHeight="1" x14ac:dyDescent="0.2">
      <c r="A8" s="184" t="s">
        <v>141</v>
      </c>
      <c r="B8" s="355" t="str">
        <f>IF(Mischungen!F4&gt;0,"M","")</f>
        <v/>
      </c>
      <c r="C8" s="193"/>
      <c r="D8" s="194"/>
      <c r="E8" s="195"/>
      <c r="F8" s="231" t="b">
        <v>0</v>
      </c>
      <c r="G8" s="196"/>
      <c r="H8" s="121">
        <f t="shared" si="7"/>
        <v>0</v>
      </c>
      <c r="I8" s="107">
        <f t="shared" si="8"/>
        <v>0</v>
      </c>
      <c r="J8" s="107">
        <f>Mischungen!G4</f>
        <v>0</v>
      </c>
      <c r="K8" s="108">
        <f t="shared" si="0"/>
        <v>0</v>
      </c>
      <c r="L8" s="111">
        <f t="shared" si="1"/>
        <v>0</v>
      </c>
      <c r="M8" s="197"/>
      <c r="N8" s="198"/>
      <c r="O8" s="112">
        <f t="shared" si="2"/>
        <v>0</v>
      </c>
      <c r="P8" s="158" t="str">
        <f t="shared" si="3"/>
        <v>-</v>
      </c>
      <c r="Q8" s="115">
        <f t="shared" si="4"/>
        <v>0</v>
      </c>
      <c r="R8" s="116">
        <f t="shared" si="5"/>
        <v>0</v>
      </c>
      <c r="S8" s="117">
        <f t="shared" si="6"/>
        <v>0</v>
      </c>
      <c r="T8" s="199"/>
    </row>
    <row r="9" spans="1:20" ht="15.75" customHeight="1" x14ac:dyDescent="0.2">
      <c r="A9" s="184" t="s">
        <v>142</v>
      </c>
      <c r="B9" s="355" t="str">
        <f>IF(Mischungen!F5&gt;0,"M","")</f>
        <v/>
      </c>
      <c r="C9" s="193"/>
      <c r="D9" s="194"/>
      <c r="E9" s="195"/>
      <c r="F9" s="231" t="b">
        <v>0</v>
      </c>
      <c r="G9" s="196"/>
      <c r="H9" s="121">
        <f t="shared" si="7"/>
        <v>0</v>
      </c>
      <c r="I9" s="107">
        <f t="shared" si="8"/>
        <v>0</v>
      </c>
      <c r="J9" s="107">
        <f>Mischungen!G5</f>
        <v>0</v>
      </c>
      <c r="K9" s="108">
        <f t="shared" si="0"/>
        <v>0</v>
      </c>
      <c r="L9" s="111">
        <f t="shared" si="1"/>
        <v>0</v>
      </c>
      <c r="M9" s="197"/>
      <c r="N9" s="198"/>
      <c r="O9" s="112">
        <f t="shared" si="2"/>
        <v>0</v>
      </c>
      <c r="P9" s="158" t="str">
        <f t="shared" si="3"/>
        <v>-</v>
      </c>
      <c r="Q9" s="115">
        <f t="shared" si="4"/>
        <v>0</v>
      </c>
      <c r="R9" s="116">
        <f t="shared" si="5"/>
        <v>0</v>
      </c>
      <c r="S9" s="117">
        <f t="shared" si="6"/>
        <v>0</v>
      </c>
      <c r="T9" s="199"/>
    </row>
    <row r="10" spans="1:20" ht="15.75" customHeight="1" x14ac:dyDescent="0.2">
      <c r="A10" s="184" t="s">
        <v>143</v>
      </c>
      <c r="B10" s="355" t="str">
        <f>IF(Mischungen!F6&gt;0,"M","")</f>
        <v/>
      </c>
      <c r="C10" s="193"/>
      <c r="D10" s="194"/>
      <c r="E10" s="195"/>
      <c r="F10" s="231" t="b">
        <v>0</v>
      </c>
      <c r="G10" s="196"/>
      <c r="H10" s="121">
        <f t="shared" si="7"/>
        <v>0</v>
      </c>
      <c r="I10" s="107">
        <f t="shared" si="8"/>
        <v>0</v>
      </c>
      <c r="J10" s="107">
        <f>Mischungen!G6</f>
        <v>0</v>
      </c>
      <c r="K10" s="108">
        <f t="shared" si="0"/>
        <v>0</v>
      </c>
      <c r="L10" s="111">
        <f t="shared" si="1"/>
        <v>0</v>
      </c>
      <c r="M10" s="197"/>
      <c r="N10" s="198"/>
      <c r="O10" s="112">
        <f t="shared" si="2"/>
        <v>0</v>
      </c>
      <c r="P10" s="158" t="str">
        <f t="shared" si="3"/>
        <v>-</v>
      </c>
      <c r="Q10" s="115">
        <f t="shared" si="4"/>
        <v>0</v>
      </c>
      <c r="R10" s="116">
        <f t="shared" si="5"/>
        <v>0</v>
      </c>
      <c r="S10" s="117">
        <f t="shared" si="6"/>
        <v>0</v>
      </c>
      <c r="T10" s="199"/>
    </row>
    <row r="11" spans="1:20" ht="15.75" customHeight="1" x14ac:dyDescent="0.2">
      <c r="A11" s="184" t="s">
        <v>144</v>
      </c>
      <c r="B11" s="355" t="str">
        <f>IF(Mischungen!F7&gt;0,"M","")</f>
        <v/>
      </c>
      <c r="C11" s="193"/>
      <c r="D11" s="194"/>
      <c r="E11" s="195"/>
      <c r="F11" s="231" t="b">
        <v>0</v>
      </c>
      <c r="G11" s="196"/>
      <c r="H11" s="121">
        <f t="shared" si="7"/>
        <v>0</v>
      </c>
      <c r="I11" s="107">
        <f t="shared" si="8"/>
        <v>0</v>
      </c>
      <c r="J11" s="107">
        <f>Mischungen!G7</f>
        <v>0</v>
      </c>
      <c r="K11" s="108">
        <f t="shared" si="0"/>
        <v>0</v>
      </c>
      <c r="L11" s="111">
        <f t="shared" si="1"/>
        <v>0</v>
      </c>
      <c r="M11" s="197"/>
      <c r="N11" s="198"/>
      <c r="O11" s="112">
        <f t="shared" si="2"/>
        <v>0</v>
      </c>
      <c r="P11" s="158" t="str">
        <f t="shared" si="3"/>
        <v>-</v>
      </c>
      <c r="Q11" s="115">
        <f t="shared" si="4"/>
        <v>0</v>
      </c>
      <c r="R11" s="116">
        <f t="shared" si="5"/>
        <v>0</v>
      </c>
      <c r="S11" s="117">
        <f t="shared" si="6"/>
        <v>0</v>
      </c>
      <c r="T11" s="199"/>
    </row>
    <row r="12" spans="1:20" ht="15.75" customHeight="1" x14ac:dyDescent="0.2">
      <c r="A12" s="184" t="s">
        <v>31</v>
      </c>
      <c r="B12" s="355" t="str">
        <f>IF(Mischungen!F8&gt;0,"M","")</f>
        <v/>
      </c>
      <c r="C12" s="193"/>
      <c r="D12" s="194"/>
      <c r="E12" s="195"/>
      <c r="F12" s="231" t="b">
        <v>0</v>
      </c>
      <c r="G12" s="196"/>
      <c r="H12" s="121">
        <f t="shared" si="7"/>
        <v>0</v>
      </c>
      <c r="I12" s="107">
        <f>D12*G12*C12</f>
        <v>0</v>
      </c>
      <c r="J12" s="107">
        <f>Mischungen!G8</f>
        <v>0</v>
      </c>
      <c r="K12" s="108">
        <f t="shared" si="0"/>
        <v>0</v>
      </c>
      <c r="L12" s="111">
        <f t="shared" si="1"/>
        <v>0</v>
      </c>
      <c r="M12" s="197"/>
      <c r="N12" s="198"/>
      <c r="O12" s="112">
        <f t="shared" si="2"/>
        <v>0</v>
      </c>
      <c r="P12" s="158" t="str">
        <f t="shared" si="3"/>
        <v>-</v>
      </c>
      <c r="Q12" s="115">
        <f t="shared" si="4"/>
        <v>0</v>
      </c>
      <c r="R12" s="116">
        <f t="shared" si="5"/>
        <v>0</v>
      </c>
      <c r="S12" s="117">
        <f t="shared" si="6"/>
        <v>0</v>
      </c>
      <c r="T12" s="199"/>
    </row>
    <row r="13" spans="1:20" ht="15.75" customHeight="1" x14ac:dyDescent="0.2">
      <c r="A13" s="184" t="s">
        <v>145</v>
      </c>
      <c r="B13" s="355" t="str">
        <f>IF(Mischungen!F9&gt;0,"M","")</f>
        <v/>
      </c>
      <c r="C13" s="193"/>
      <c r="D13" s="194"/>
      <c r="E13" s="195"/>
      <c r="F13" s="231" t="b">
        <v>0</v>
      </c>
      <c r="G13" s="196"/>
      <c r="H13" s="121">
        <f t="shared" si="7"/>
        <v>0</v>
      </c>
      <c r="I13" s="107">
        <f t="shared" si="8"/>
        <v>0</v>
      </c>
      <c r="J13" s="107">
        <f>Mischungen!G9</f>
        <v>0</v>
      </c>
      <c r="K13" s="108">
        <f t="shared" si="0"/>
        <v>0</v>
      </c>
      <c r="L13" s="111">
        <f t="shared" si="1"/>
        <v>0</v>
      </c>
      <c r="M13" s="197"/>
      <c r="N13" s="198"/>
      <c r="O13" s="112">
        <f t="shared" si="2"/>
        <v>0</v>
      </c>
      <c r="P13" s="158" t="str">
        <f t="shared" si="3"/>
        <v>-</v>
      </c>
      <c r="Q13" s="115">
        <f t="shared" si="4"/>
        <v>0</v>
      </c>
      <c r="R13" s="116">
        <f t="shared" si="5"/>
        <v>0</v>
      </c>
      <c r="S13" s="117">
        <f t="shared" si="6"/>
        <v>0</v>
      </c>
      <c r="T13" s="199"/>
    </row>
    <row r="14" spans="1:20" ht="15.75" customHeight="1" x14ac:dyDescent="0.2">
      <c r="A14" s="184" t="s">
        <v>146</v>
      </c>
      <c r="B14" s="355" t="str">
        <f>IF(Mischungen!F10&gt;0,"M","")</f>
        <v/>
      </c>
      <c r="C14" s="193"/>
      <c r="D14" s="194"/>
      <c r="E14" s="195"/>
      <c r="F14" s="231" t="b">
        <v>0</v>
      </c>
      <c r="G14" s="196"/>
      <c r="H14" s="121">
        <f t="shared" si="7"/>
        <v>0</v>
      </c>
      <c r="I14" s="107">
        <f t="shared" si="8"/>
        <v>0</v>
      </c>
      <c r="J14" s="107">
        <f>Mischungen!G10</f>
        <v>0</v>
      </c>
      <c r="K14" s="108">
        <f t="shared" si="0"/>
        <v>0</v>
      </c>
      <c r="L14" s="111">
        <f t="shared" si="1"/>
        <v>0</v>
      </c>
      <c r="M14" s="197"/>
      <c r="N14" s="198"/>
      <c r="O14" s="112">
        <f t="shared" si="2"/>
        <v>0</v>
      </c>
      <c r="P14" s="158" t="str">
        <f t="shared" si="3"/>
        <v>-</v>
      </c>
      <c r="Q14" s="115">
        <f t="shared" si="4"/>
        <v>0</v>
      </c>
      <c r="R14" s="116">
        <f t="shared" si="5"/>
        <v>0</v>
      </c>
      <c r="S14" s="117">
        <f t="shared" si="6"/>
        <v>0</v>
      </c>
      <c r="T14" s="200"/>
    </row>
    <row r="15" spans="1:20" ht="15.75" customHeight="1" x14ac:dyDescent="0.2">
      <c r="A15" s="184" t="s">
        <v>147</v>
      </c>
      <c r="B15" s="355" t="str">
        <f>IF(Mischungen!F11&gt;0,"M","")</f>
        <v/>
      </c>
      <c r="C15" s="193"/>
      <c r="D15" s="194"/>
      <c r="E15" s="195"/>
      <c r="F15" s="231" t="b">
        <v>1</v>
      </c>
      <c r="G15" s="196"/>
      <c r="H15" s="121">
        <f t="shared" si="7"/>
        <v>0</v>
      </c>
      <c r="I15" s="107">
        <f t="shared" si="8"/>
        <v>0</v>
      </c>
      <c r="J15" s="107">
        <f>Mischungen!G11</f>
        <v>0</v>
      </c>
      <c r="K15" s="108">
        <f t="shared" si="0"/>
        <v>0</v>
      </c>
      <c r="L15" s="111">
        <f t="shared" si="1"/>
        <v>0</v>
      </c>
      <c r="M15" s="197"/>
      <c r="N15" s="198"/>
      <c r="O15" s="112">
        <f t="shared" si="2"/>
        <v>0</v>
      </c>
      <c r="P15" s="158" t="str">
        <f t="shared" si="3"/>
        <v>-</v>
      </c>
      <c r="Q15" s="115">
        <f t="shared" si="4"/>
        <v>0</v>
      </c>
      <c r="R15" s="116">
        <f t="shared" si="5"/>
        <v>0</v>
      </c>
      <c r="S15" s="117">
        <f t="shared" si="6"/>
        <v>0</v>
      </c>
      <c r="T15" s="200"/>
    </row>
    <row r="16" spans="1:20" ht="15.75" customHeight="1" x14ac:dyDescent="0.2">
      <c r="A16" s="184" t="s">
        <v>148</v>
      </c>
      <c r="B16" s="355" t="str">
        <f>IF(Mischungen!F12&gt;0,"M","")</f>
        <v/>
      </c>
      <c r="C16" s="193"/>
      <c r="D16" s="194"/>
      <c r="E16" s="195"/>
      <c r="F16" s="231" t="b">
        <v>0</v>
      </c>
      <c r="G16" s="196"/>
      <c r="H16" s="121">
        <f t="shared" si="7"/>
        <v>0</v>
      </c>
      <c r="I16" s="107">
        <f t="shared" si="8"/>
        <v>0</v>
      </c>
      <c r="J16" s="107">
        <f>Mischungen!G12</f>
        <v>0</v>
      </c>
      <c r="K16" s="108">
        <f t="shared" si="0"/>
        <v>0</v>
      </c>
      <c r="L16" s="111">
        <f t="shared" si="1"/>
        <v>0</v>
      </c>
      <c r="M16" s="197"/>
      <c r="N16" s="198"/>
      <c r="O16" s="112">
        <f t="shared" si="2"/>
        <v>0</v>
      </c>
      <c r="P16" s="158" t="str">
        <f t="shared" si="3"/>
        <v>-</v>
      </c>
      <c r="Q16" s="115">
        <f t="shared" si="4"/>
        <v>0</v>
      </c>
      <c r="R16" s="116">
        <f t="shared" si="5"/>
        <v>0</v>
      </c>
      <c r="S16" s="117">
        <f t="shared" si="6"/>
        <v>0</v>
      </c>
      <c r="T16" s="200"/>
    </row>
    <row r="17" spans="1:20" ht="15.75" customHeight="1" x14ac:dyDescent="0.2">
      <c r="A17" s="184" t="s">
        <v>149</v>
      </c>
      <c r="B17" s="355" t="str">
        <f>IF(Mischungen!F13&gt;0,"M","")</f>
        <v/>
      </c>
      <c r="C17" s="193"/>
      <c r="D17" s="194"/>
      <c r="E17" s="195"/>
      <c r="F17" s="231" t="b">
        <v>0</v>
      </c>
      <c r="G17" s="196"/>
      <c r="H17" s="121">
        <f t="shared" si="7"/>
        <v>0</v>
      </c>
      <c r="I17" s="107">
        <f t="shared" si="8"/>
        <v>0</v>
      </c>
      <c r="J17" s="107">
        <f>Mischungen!G13</f>
        <v>0</v>
      </c>
      <c r="K17" s="108">
        <f t="shared" si="0"/>
        <v>0</v>
      </c>
      <c r="L17" s="111">
        <f t="shared" si="1"/>
        <v>0</v>
      </c>
      <c r="M17" s="197"/>
      <c r="N17" s="198"/>
      <c r="O17" s="112">
        <f t="shared" si="2"/>
        <v>0</v>
      </c>
      <c r="P17" s="158" t="str">
        <f t="shared" si="3"/>
        <v>-</v>
      </c>
      <c r="Q17" s="115">
        <f t="shared" ref="Q17:Q30" si="9">K17*N17</f>
        <v>0</v>
      </c>
      <c r="R17" s="116">
        <f t="shared" ref="R17:R30" si="10">N17*L17</f>
        <v>0</v>
      </c>
      <c r="S17" s="117">
        <f t="shared" ref="S17:S30" si="11">IF(D17&gt;0,E17/D17,0)</f>
        <v>0</v>
      </c>
      <c r="T17" s="200"/>
    </row>
    <row r="18" spans="1:20" ht="15.75" customHeight="1" x14ac:dyDescent="0.2">
      <c r="A18" s="184" t="s">
        <v>150</v>
      </c>
      <c r="B18" s="355" t="str">
        <f>IF(Mischungen!F14&gt;0,"M","")</f>
        <v/>
      </c>
      <c r="C18" s="193"/>
      <c r="D18" s="194"/>
      <c r="E18" s="195"/>
      <c r="F18" s="231" t="b">
        <v>0</v>
      </c>
      <c r="G18" s="196"/>
      <c r="H18" s="121">
        <f t="shared" si="7"/>
        <v>0</v>
      </c>
      <c r="I18" s="107">
        <f t="shared" si="8"/>
        <v>0</v>
      </c>
      <c r="J18" s="107">
        <f>Mischungen!G14</f>
        <v>0</v>
      </c>
      <c r="K18" s="108">
        <f t="shared" si="0"/>
        <v>0</v>
      </c>
      <c r="L18" s="111">
        <f t="shared" si="1"/>
        <v>0</v>
      </c>
      <c r="M18" s="197"/>
      <c r="N18" s="198"/>
      <c r="O18" s="112">
        <f t="shared" si="2"/>
        <v>0</v>
      </c>
      <c r="P18" s="158" t="str">
        <f t="shared" si="3"/>
        <v>-</v>
      </c>
      <c r="Q18" s="115">
        <f t="shared" si="9"/>
        <v>0</v>
      </c>
      <c r="R18" s="116">
        <f t="shared" si="10"/>
        <v>0</v>
      </c>
      <c r="S18" s="117">
        <f t="shared" si="11"/>
        <v>0</v>
      </c>
      <c r="T18" s="200"/>
    </row>
    <row r="19" spans="1:20" ht="15.75" customHeight="1" x14ac:dyDescent="0.2">
      <c r="A19" s="184" t="s">
        <v>151</v>
      </c>
      <c r="B19" s="355" t="str">
        <f>IF(Mischungen!F15&gt;0,"M","")</f>
        <v/>
      </c>
      <c r="C19" s="193"/>
      <c r="D19" s="194"/>
      <c r="E19" s="195"/>
      <c r="F19" s="231" t="b">
        <v>0</v>
      </c>
      <c r="G19" s="196"/>
      <c r="H19" s="121">
        <f t="shared" si="7"/>
        <v>0</v>
      </c>
      <c r="I19" s="107">
        <f t="shared" si="8"/>
        <v>0</v>
      </c>
      <c r="J19" s="107">
        <f>Mischungen!G15</f>
        <v>0</v>
      </c>
      <c r="K19" s="108">
        <f t="shared" si="0"/>
        <v>0</v>
      </c>
      <c r="L19" s="111">
        <f t="shared" si="1"/>
        <v>0</v>
      </c>
      <c r="M19" s="197"/>
      <c r="N19" s="198"/>
      <c r="O19" s="112">
        <f t="shared" si="2"/>
        <v>0</v>
      </c>
      <c r="P19" s="158" t="str">
        <f t="shared" si="3"/>
        <v>-</v>
      </c>
      <c r="Q19" s="115">
        <f t="shared" si="9"/>
        <v>0</v>
      </c>
      <c r="R19" s="116">
        <f t="shared" si="10"/>
        <v>0</v>
      </c>
      <c r="S19" s="117">
        <f t="shared" si="11"/>
        <v>0</v>
      </c>
      <c r="T19" s="201"/>
    </row>
    <row r="20" spans="1:20" ht="15.75" customHeight="1" x14ac:dyDescent="0.2">
      <c r="A20" s="184"/>
      <c r="B20" s="355" t="str">
        <f>IF(Mischungen!F16&gt;0,"M","")</f>
        <v/>
      </c>
      <c r="C20" s="193"/>
      <c r="D20" s="194"/>
      <c r="E20" s="195"/>
      <c r="F20" s="231" t="b">
        <v>0</v>
      </c>
      <c r="G20" s="196"/>
      <c r="H20" s="121">
        <f t="shared" si="7"/>
        <v>0</v>
      </c>
      <c r="I20" s="107">
        <f t="shared" si="8"/>
        <v>0</v>
      </c>
      <c r="J20" s="107">
        <f>Mischungen!G16</f>
        <v>0</v>
      </c>
      <c r="K20" s="108">
        <f t="shared" si="0"/>
        <v>0</v>
      </c>
      <c r="L20" s="111">
        <f t="shared" si="1"/>
        <v>0</v>
      </c>
      <c r="M20" s="197"/>
      <c r="N20" s="198"/>
      <c r="O20" s="112">
        <f t="shared" si="2"/>
        <v>0</v>
      </c>
      <c r="P20" s="158" t="str">
        <f t="shared" si="3"/>
        <v>-</v>
      </c>
      <c r="Q20" s="115">
        <f t="shared" si="9"/>
        <v>0</v>
      </c>
      <c r="R20" s="116">
        <f t="shared" si="10"/>
        <v>0</v>
      </c>
      <c r="S20" s="117">
        <f t="shared" si="11"/>
        <v>0</v>
      </c>
      <c r="T20" s="201"/>
    </row>
    <row r="21" spans="1:20" ht="15.75" customHeight="1" x14ac:dyDescent="0.2">
      <c r="A21" s="184"/>
      <c r="B21" s="355" t="str">
        <f>IF(Mischungen!F17&gt;0,"M","")</f>
        <v/>
      </c>
      <c r="C21" s="193"/>
      <c r="D21" s="194"/>
      <c r="E21" s="195"/>
      <c r="F21" s="231" t="b">
        <v>0</v>
      </c>
      <c r="G21" s="196"/>
      <c r="H21" s="121">
        <f t="shared" si="7"/>
        <v>0</v>
      </c>
      <c r="I21" s="107">
        <f t="shared" si="8"/>
        <v>0</v>
      </c>
      <c r="J21" s="107">
        <f>Mischungen!G17</f>
        <v>0</v>
      </c>
      <c r="K21" s="108">
        <f t="shared" si="0"/>
        <v>0</v>
      </c>
      <c r="L21" s="111">
        <f t="shared" si="1"/>
        <v>0</v>
      </c>
      <c r="M21" s="197"/>
      <c r="N21" s="198"/>
      <c r="O21" s="112">
        <f>IF(I21&gt;0,H21/I21*M21,)</f>
        <v>0</v>
      </c>
      <c r="P21" s="158" t="str">
        <f t="shared" si="3"/>
        <v>-</v>
      </c>
      <c r="Q21" s="115">
        <f t="shared" si="9"/>
        <v>0</v>
      </c>
      <c r="R21" s="116">
        <f t="shared" si="10"/>
        <v>0</v>
      </c>
      <c r="S21" s="117">
        <f t="shared" si="11"/>
        <v>0</v>
      </c>
      <c r="T21" s="201"/>
    </row>
    <row r="22" spans="1:20" ht="15.75" customHeight="1" x14ac:dyDescent="0.2">
      <c r="A22" s="184"/>
      <c r="B22" s="355" t="str">
        <f>IF(Mischungen!F18&gt;0,"M","")</f>
        <v/>
      </c>
      <c r="C22" s="193"/>
      <c r="D22" s="194"/>
      <c r="E22" s="195"/>
      <c r="F22" s="231" t="b">
        <v>0</v>
      </c>
      <c r="G22" s="196"/>
      <c r="H22" s="121">
        <f t="shared" si="7"/>
        <v>0</v>
      </c>
      <c r="I22" s="107">
        <f t="shared" ref="I22:I30" si="12">D22*G22*C22</f>
        <v>0</v>
      </c>
      <c r="J22" s="107">
        <f>Mischungen!G18</f>
        <v>0</v>
      </c>
      <c r="K22" s="108">
        <f t="shared" si="0"/>
        <v>0</v>
      </c>
      <c r="L22" s="111">
        <f t="shared" ref="L22:L30" si="13">ROUNDDOWN(K22*$C$2,0)</f>
        <v>0</v>
      </c>
      <c r="M22" s="197"/>
      <c r="N22" s="198"/>
      <c r="O22" s="112">
        <f t="shared" ref="O22:O30" si="14">IF(I22&gt;0,H22/I22*M22,)</f>
        <v>0</v>
      </c>
      <c r="P22" s="158" t="str">
        <f t="shared" si="3"/>
        <v>-</v>
      </c>
      <c r="Q22" s="115">
        <f t="shared" si="9"/>
        <v>0</v>
      </c>
      <c r="R22" s="116">
        <f t="shared" si="10"/>
        <v>0</v>
      </c>
      <c r="S22" s="117">
        <f t="shared" si="11"/>
        <v>0</v>
      </c>
      <c r="T22" s="201"/>
    </row>
    <row r="23" spans="1:20" ht="15.75" customHeight="1" x14ac:dyDescent="0.2">
      <c r="A23" s="184"/>
      <c r="B23" s="355" t="str">
        <f>IF(Mischungen!F19&gt;0,"M","")</f>
        <v/>
      </c>
      <c r="C23" s="193"/>
      <c r="D23" s="194"/>
      <c r="E23" s="195"/>
      <c r="F23" s="231" t="b">
        <v>0</v>
      </c>
      <c r="G23" s="196"/>
      <c r="H23" s="121">
        <f t="shared" si="7"/>
        <v>0</v>
      </c>
      <c r="I23" s="107">
        <f t="shared" si="12"/>
        <v>0</v>
      </c>
      <c r="J23" s="107">
        <f>Mischungen!G19</f>
        <v>0</v>
      </c>
      <c r="K23" s="108">
        <f t="shared" si="0"/>
        <v>0</v>
      </c>
      <c r="L23" s="111">
        <f t="shared" si="13"/>
        <v>0</v>
      </c>
      <c r="M23" s="197"/>
      <c r="N23" s="198"/>
      <c r="O23" s="112">
        <f t="shared" si="14"/>
        <v>0</v>
      </c>
      <c r="P23" s="158" t="str">
        <f t="shared" si="3"/>
        <v>-</v>
      </c>
      <c r="Q23" s="115">
        <f t="shared" si="9"/>
        <v>0</v>
      </c>
      <c r="R23" s="116">
        <f t="shared" si="10"/>
        <v>0</v>
      </c>
      <c r="S23" s="117">
        <f t="shared" si="11"/>
        <v>0</v>
      </c>
      <c r="T23" s="201"/>
    </row>
    <row r="24" spans="1:20" ht="15.75" customHeight="1" x14ac:dyDescent="0.2">
      <c r="A24" s="184"/>
      <c r="B24" s="355" t="str">
        <f>IF(Mischungen!F20&gt;0,"M","")</f>
        <v/>
      </c>
      <c r="C24" s="193"/>
      <c r="D24" s="194"/>
      <c r="E24" s="195"/>
      <c r="F24" s="231" t="b">
        <v>0</v>
      </c>
      <c r="G24" s="196"/>
      <c r="H24" s="121">
        <f t="shared" si="7"/>
        <v>0</v>
      </c>
      <c r="I24" s="107">
        <f t="shared" si="12"/>
        <v>0</v>
      </c>
      <c r="J24" s="107">
        <f>Mischungen!G20</f>
        <v>0</v>
      </c>
      <c r="K24" s="108">
        <f t="shared" si="0"/>
        <v>0</v>
      </c>
      <c r="L24" s="111">
        <f t="shared" si="13"/>
        <v>0</v>
      </c>
      <c r="M24" s="197"/>
      <c r="N24" s="198"/>
      <c r="O24" s="112">
        <f t="shared" si="14"/>
        <v>0</v>
      </c>
      <c r="P24" s="158" t="str">
        <f t="shared" si="3"/>
        <v>-</v>
      </c>
      <c r="Q24" s="115">
        <f t="shared" si="9"/>
        <v>0</v>
      </c>
      <c r="R24" s="116">
        <f t="shared" si="10"/>
        <v>0</v>
      </c>
      <c r="S24" s="117">
        <f t="shared" si="11"/>
        <v>0</v>
      </c>
      <c r="T24" s="201"/>
    </row>
    <row r="25" spans="1:20" ht="15.75" customHeight="1" x14ac:dyDescent="0.2">
      <c r="A25" s="184"/>
      <c r="B25" s="355" t="str">
        <f>IF(Mischungen!F21&gt;0,"M","")</f>
        <v/>
      </c>
      <c r="C25" s="193"/>
      <c r="D25" s="194"/>
      <c r="E25" s="195"/>
      <c r="F25" s="231" t="b">
        <v>0</v>
      </c>
      <c r="G25" s="196"/>
      <c r="H25" s="121">
        <f t="shared" si="7"/>
        <v>0</v>
      </c>
      <c r="I25" s="107">
        <f t="shared" si="12"/>
        <v>0</v>
      </c>
      <c r="J25" s="107">
        <f>Mischungen!G21</f>
        <v>0</v>
      </c>
      <c r="K25" s="108">
        <f t="shared" si="0"/>
        <v>0</v>
      </c>
      <c r="L25" s="111">
        <f t="shared" si="13"/>
        <v>0</v>
      </c>
      <c r="M25" s="197"/>
      <c r="N25" s="198"/>
      <c r="O25" s="112">
        <f t="shared" si="14"/>
        <v>0</v>
      </c>
      <c r="P25" s="158" t="str">
        <f t="shared" si="3"/>
        <v>-</v>
      </c>
      <c r="Q25" s="115">
        <f t="shared" si="9"/>
        <v>0</v>
      </c>
      <c r="R25" s="116">
        <f t="shared" si="10"/>
        <v>0</v>
      </c>
      <c r="S25" s="117">
        <f t="shared" si="11"/>
        <v>0</v>
      </c>
      <c r="T25" s="201"/>
    </row>
    <row r="26" spans="1:20" ht="15.75" customHeight="1" x14ac:dyDescent="0.2">
      <c r="A26" s="184"/>
      <c r="B26" s="355" t="str">
        <f>IF(Mischungen!F22&gt;0,"M","")</f>
        <v/>
      </c>
      <c r="C26" s="193"/>
      <c r="D26" s="194"/>
      <c r="E26" s="195"/>
      <c r="F26" s="231" t="b">
        <v>0</v>
      </c>
      <c r="G26" s="196"/>
      <c r="H26" s="121">
        <f t="shared" si="7"/>
        <v>0</v>
      </c>
      <c r="I26" s="107">
        <f t="shared" si="12"/>
        <v>0</v>
      </c>
      <c r="J26" s="107">
        <f>Mischungen!G22</f>
        <v>0</v>
      </c>
      <c r="K26" s="108">
        <f t="shared" si="0"/>
        <v>0</v>
      </c>
      <c r="L26" s="111">
        <f t="shared" si="13"/>
        <v>0</v>
      </c>
      <c r="M26" s="197"/>
      <c r="N26" s="198"/>
      <c r="O26" s="112">
        <f t="shared" si="14"/>
        <v>0</v>
      </c>
      <c r="P26" s="158" t="str">
        <f t="shared" si="3"/>
        <v>-</v>
      </c>
      <c r="Q26" s="115">
        <f t="shared" si="9"/>
        <v>0</v>
      </c>
      <c r="R26" s="116">
        <f t="shared" si="10"/>
        <v>0</v>
      </c>
      <c r="S26" s="117">
        <f t="shared" si="11"/>
        <v>0</v>
      </c>
      <c r="T26" s="201"/>
    </row>
    <row r="27" spans="1:20" ht="15.75" customHeight="1" x14ac:dyDescent="0.2">
      <c r="A27" s="184"/>
      <c r="B27" s="355" t="str">
        <f>IF(Mischungen!F23&gt;0,"M","")</f>
        <v/>
      </c>
      <c r="C27" s="193"/>
      <c r="D27" s="194"/>
      <c r="E27" s="195"/>
      <c r="F27" s="231" t="b">
        <v>0</v>
      </c>
      <c r="G27" s="196"/>
      <c r="H27" s="121">
        <f t="shared" si="7"/>
        <v>0</v>
      </c>
      <c r="I27" s="107">
        <f t="shared" si="12"/>
        <v>0</v>
      </c>
      <c r="J27" s="107">
        <f>Mischungen!G23</f>
        <v>0</v>
      </c>
      <c r="K27" s="108">
        <f t="shared" si="0"/>
        <v>0</v>
      </c>
      <c r="L27" s="111">
        <f t="shared" si="13"/>
        <v>0</v>
      </c>
      <c r="M27" s="197"/>
      <c r="N27" s="198"/>
      <c r="O27" s="112">
        <f t="shared" si="14"/>
        <v>0</v>
      </c>
      <c r="P27" s="158" t="str">
        <f t="shared" ref="P27:P30" si="15">IF(O27&gt;0,N27/O27-1,"-")</f>
        <v>-</v>
      </c>
      <c r="Q27" s="115">
        <f t="shared" si="9"/>
        <v>0</v>
      </c>
      <c r="R27" s="116">
        <f t="shared" si="10"/>
        <v>0</v>
      </c>
      <c r="S27" s="117">
        <f t="shared" si="11"/>
        <v>0</v>
      </c>
      <c r="T27" s="201"/>
    </row>
    <row r="28" spans="1:20" ht="15.75" customHeight="1" x14ac:dyDescent="0.2">
      <c r="A28" s="184"/>
      <c r="B28" s="355" t="str">
        <f>IF(Mischungen!F24&gt;0,"M","")</f>
        <v/>
      </c>
      <c r="C28" s="193"/>
      <c r="D28" s="194"/>
      <c r="E28" s="195"/>
      <c r="F28" s="231" t="b">
        <v>0</v>
      </c>
      <c r="G28" s="196"/>
      <c r="H28" s="121">
        <f t="shared" si="7"/>
        <v>0</v>
      </c>
      <c r="I28" s="107">
        <f t="shared" si="12"/>
        <v>0</v>
      </c>
      <c r="J28" s="107">
        <f>Mischungen!G24</f>
        <v>0</v>
      </c>
      <c r="K28" s="108">
        <f t="shared" si="0"/>
        <v>0</v>
      </c>
      <c r="L28" s="111">
        <f t="shared" si="13"/>
        <v>0</v>
      </c>
      <c r="M28" s="197"/>
      <c r="N28" s="198"/>
      <c r="O28" s="112">
        <f t="shared" si="14"/>
        <v>0</v>
      </c>
      <c r="P28" s="158" t="str">
        <f t="shared" si="15"/>
        <v>-</v>
      </c>
      <c r="Q28" s="115">
        <f t="shared" si="9"/>
        <v>0</v>
      </c>
      <c r="R28" s="116">
        <f t="shared" si="10"/>
        <v>0</v>
      </c>
      <c r="S28" s="117">
        <f t="shared" si="11"/>
        <v>0</v>
      </c>
      <c r="T28" s="201"/>
    </row>
    <row r="29" spans="1:20" ht="15.75" customHeight="1" x14ac:dyDescent="0.2">
      <c r="A29" s="184"/>
      <c r="B29" s="355" t="str">
        <f>IF(Mischungen!F25&gt;0,"M","")</f>
        <v/>
      </c>
      <c r="C29" s="193"/>
      <c r="D29" s="194"/>
      <c r="E29" s="195"/>
      <c r="F29" s="231" t="b">
        <v>0</v>
      </c>
      <c r="G29" s="196"/>
      <c r="H29" s="121">
        <f t="shared" si="7"/>
        <v>0</v>
      </c>
      <c r="I29" s="107">
        <f t="shared" si="12"/>
        <v>0</v>
      </c>
      <c r="J29" s="107">
        <f>Mischungen!G25</f>
        <v>0</v>
      </c>
      <c r="K29" s="108">
        <f t="shared" si="0"/>
        <v>0</v>
      </c>
      <c r="L29" s="111">
        <f t="shared" si="13"/>
        <v>0</v>
      </c>
      <c r="M29" s="197"/>
      <c r="N29" s="198"/>
      <c r="O29" s="112">
        <f t="shared" si="14"/>
        <v>0</v>
      </c>
      <c r="P29" s="158" t="str">
        <f t="shared" si="15"/>
        <v>-</v>
      </c>
      <c r="Q29" s="115">
        <f t="shared" si="9"/>
        <v>0</v>
      </c>
      <c r="R29" s="116">
        <f t="shared" si="10"/>
        <v>0</v>
      </c>
      <c r="S29" s="117">
        <f t="shared" si="11"/>
        <v>0</v>
      </c>
      <c r="T29" s="202"/>
    </row>
    <row r="30" spans="1:20" ht="15.75" customHeight="1" x14ac:dyDescent="0.2">
      <c r="A30" s="185"/>
      <c r="B30" s="356" t="str">
        <f>IF(Mischungen!F26&gt;0,"M","")</f>
        <v/>
      </c>
      <c r="C30" s="203"/>
      <c r="D30" s="204"/>
      <c r="E30" s="205"/>
      <c r="F30" s="232" t="b">
        <v>0</v>
      </c>
      <c r="G30" s="206"/>
      <c r="H30" s="121">
        <f t="shared" si="7"/>
        <v>0</v>
      </c>
      <c r="I30" s="109">
        <f t="shared" si="12"/>
        <v>0</v>
      </c>
      <c r="J30" s="109">
        <f>Mischungen!G26</f>
        <v>0</v>
      </c>
      <c r="K30" s="110">
        <f t="shared" ref="K30" si="16">IF(M30&gt;0,ROUNDDOWN(J30/M30,0),)</f>
        <v>0</v>
      </c>
      <c r="L30" s="113">
        <f t="shared" si="13"/>
        <v>0</v>
      </c>
      <c r="M30" s="207"/>
      <c r="N30" s="208"/>
      <c r="O30" s="114">
        <f t="shared" si="14"/>
        <v>0</v>
      </c>
      <c r="P30" s="159" t="str">
        <f t="shared" si="15"/>
        <v>-</v>
      </c>
      <c r="Q30" s="118">
        <f t="shared" si="9"/>
        <v>0</v>
      </c>
      <c r="R30" s="119">
        <f t="shared" si="10"/>
        <v>0</v>
      </c>
      <c r="S30" s="120">
        <f t="shared" si="11"/>
        <v>0</v>
      </c>
      <c r="T30" s="209"/>
    </row>
    <row r="31" spans="1:20" ht="15.75" customHeight="1" x14ac:dyDescent="0.2">
      <c r="A31" s="151" t="str">
        <f>CONCATENATE("Getränkekalkulation ",Kalkulation!C2," am ",TEXT(Kalkulation!C4,"TT.MM.JJ")," (",Kalkulation!C7,")")</f>
        <v>Getränkekalkulation  am 00.01.00 ()</v>
      </c>
      <c r="B31" s="30"/>
      <c r="C31" s="153"/>
      <c r="D31" s="154"/>
      <c r="E31" s="155"/>
      <c r="F31" s="155"/>
      <c r="G31" s="10"/>
      <c r="H31" s="11"/>
      <c r="I31" s="156">
        <f>SUM(I6:I30)</f>
        <v>0</v>
      </c>
      <c r="J31" s="156"/>
      <c r="K31" s="12"/>
      <c r="L31" s="12"/>
      <c r="M31" s="153"/>
      <c r="N31" s="11"/>
      <c r="O31" s="161" t="s">
        <v>92</v>
      </c>
      <c r="P31" s="160" t="str">
        <f>IF(Getränkekalkulation!H36&gt;0,(Kalkulation!C47-Kalkulation!C33)/Getränkekalkulation!H36,"-")</f>
        <v>-</v>
      </c>
      <c r="Q31" s="130"/>
      <c r="R31" s="130"/>
      <c r="S31" s="130"/>
      <c r="T31" s="157"/>
    </row>
    <row r="32" spans="1:20" ht="28.5" x14ac:dyDescent="0.2">
      <c r="B32" s="3"/>
      <c r="C32" s="3"/>
      <c r="D32" s="3"/>
      <c r="E32" s="3"/>
      <c r="F32" s="3"/>
      <c r="G32" s="3"/>
      <c r="I32" s="3"/>
      <c r="J32" s="3"/>
      <c r="K32" s="3"/>
      <c r="L32" s="3"/>
      <c r="M32" s="3"/>
      <c r="N32" s="3"/>
      <c r="O32" s="3"/>
      <c r="P32" s="3"/>
      <c r="Q32" s="131" t="s">
        <v>73</v>
      </c>
      <c r="R32" s="131" t="s">
        <v>74</v>
      </c>
      <c r="S32" s="3"/>
      <c r="T32" s="3"/>
    </row>
    <row r="33" spans="1:20" ht="15" customHeight="1" x14ac:dyDescent="0.2">
      <c r="D33" s="396"/>
      <c r="H33" s="25"/>
      <c r="K33" s="43"/>
      <c r="L33" s="403"/>
      <c r="M33" s="392" t="s">
        <v>71</v>
      </c>
      <c r="N33" s="393"/>
      <c r="O33" s="393"/>
      <c r="P33" s="393"/>
      <c r="Q33" s="140">
        <f>SUM(Q6:Q30)</f>
        <v>0</v>
      </c>
      <c r="R33" s="137">
        <f>SUM(R6:R30)</f>
        <v>0</v>
      </c>
      <c r="S33" s="138">
        <f>SUM(S6:S30)</f>
        <v>0</v>
      </c>
      <c r="T33" s="3"/>
    </row>
    <row r="34" spans="1:20" ht="15" customHeight="1" x14ac:dyDescent="0.2">
      <c r="D34" s="396"/>
      <c r="E34" s="400" t="s">
        <v>89</v>
      </c>
      <c r="F34" s="401"/>
      <c r="G34" s="401"/>
      <c r="H34" s="138">
        <f>SUM(H6:H30)</f>
        <v>0</v>
      </c>
      <c r="K34" s="3"/>
      <c r="L34" s="403"/>
      <c r="M34" s="394" t="s">
        <v>72</v>
      </c>
      <c r="N34" s="395"/>
      <c r="O34" s="395"/>
      <c r="P34" s="395"/>
      <c r="Q34" s="141">
        <f>Mischungen!P56</f>
        <v>0</v>
      </c>
      <c r="R34" s="142">
        <f>Q34*C2</f>
        <v>0</v>
      </c>
      <c r="S34" s="139"/>
      <c r="T34" s="3"/>
    </row>
    <row r="35" spans="1:20" x14ac:dyDescent="0.2">
      <c r="A35" s="3"/>
      <c r="B35" s="3"/>
      <c r="C35" s="3"/>
      <c r="D35" s="396"/>
      <c r="E35" s="388" t="str">
        <f>IF(I35,"Rückgabe","(keine Rückgabe)")</f>
        <v>Rückgabe</v>
      </c>
      <c r="F35" s="389"/>
      <c r="G35" s="389"/>
      <c r="H35" s="181">
        <f>-IF(I35,1-C2,0)*H34</f>
        <v>0</v>
      </c>
      <c r="I35" s="147" t="b">
        <v>1</v>
      </c>
      <c r="K35" s="3"/>
      <c r="L35" s="403"/>
      <c r="M35" s="388" t="s">
        <v>79</v>
      </c>
      <c r="N35" s="389"/>
      <c r="O35" s="389"/>
      <c r="P35" s="389"/>
      <c r="Q35" s="143"/>
      <c r="R35" s="143">
        <f>-S33</f>
        <v>0</v>
      </c>
      <c r="S35" s="144"/>
      <c r="T35" s="3"/>
    </row>
    <row r="36" spans="1:20" ht="15" x14ac:dyDescent="0.25">
      <c r="A36" s="3"/>
      <c r="B36" s="3"/>
      <c r="C36" s="3"/>
      <c r="D36" s="3"/>
      <c r="E36" s="402" t="s">
        <v>80</v>
      </c>
      <c r="F36" s="402"/>
      <c r="G36" s="402"/>
      <c r="H36" s="145">
        <f>SUM(H33:H35)</f>
        <v>0</v>
      </c>
      <c r="I36" s="3"/>
      <c r="K36" s="3"/>
      <c r="L36" s="3"/>
      <c r="M36" s="3"/>
      <c r="N36" s="3"/>
      <c r="O36" s="3"/>
      <c r="P36" s="44" t="s">
        <v>70</v>
      </c>
      <c r="Q36" s="145">
        <f>SUM(Q33:Q35)</f>
        <v>0</v>
      </c>
      <c r="R36" s="145">
        <f>SUM(R33:R35)</f>
        <v>0</v>
      </c>
      <c r="S36" s="142"/>
      <c r="T36" s="3"/>
    </row>
  </sheetData>
  <sheetProtection sheet="1" formatCells="0" formatColumns="0" formatRows="0"/>
  <mergeCells count="13">
    <mergeCell ref="E36:G36"/>
    <mergeCell ref="M33:P33"/>
    <mergeCell ref="M34:P34"/>
    <mergeCell ref="L33:L35"/>
    <mergeCell ref="M35:P35"/>
    <mergeCell ref="T4:T5"/>
    <mergeCell ref="E35:G35"/>
    <mergeCell ref="D33:D35"/>
    <mergeCell ref="H4:K4"/>
    <mergeCell ref="C4:G4"/>
    <mergeCell ref="Q4:S4"/>
    <mergeCell ref="L4:P4"/>
    <mergeCell ref="E34:G34"/>
  </mergeCells>
  <conditionalFormatting sqref="P6:P30">
    <cfRule type="colorScale" priority="1">
      <colorScale>
        <cfvo type="num" val="$P$31/5"/>
        <cfvo type="num" val="$P$31"/>
        <cfvo type="num" val="$P$31*3"/>
        <color rgb="FFF8696B"/>
        <color theme="0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2" orientation="landscape" blackAndWhite="1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Kontrollkästchen Kom">
              <controlPr defaultSize="0" autoFill="0" autoLine="0" autoPict="0" altText="Kommissionskauf">
                <anchor moveWithCells="1">
                  <from>
                    <xdr:col>8</xdr:col>
                    <xdr:colOff>19050</xdr:colOff>
                    <xdr:row>34</xdr:row>
                    <xdr:rowOff>0</xdr:rowOff>
                  </from>
                  <to>
                    <xdr:col>10</xdr:col>
                    <xdr:colOff>47625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66675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66675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66675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66675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66675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66675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6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6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0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57150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1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6</xdr:col>
                    <xdr:colOff>57150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2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6</xdr:col>
                    <xdr:colOff>57150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3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6</xdr:col>
                    <xdr:colOff>57150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4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57150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5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57150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6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6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7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57150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8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57150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9" name="Check Box 5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0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1" name="Check Box 5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2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3" name="Check Box 57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E57"/>
  <sheetViews>
    <sheetView showGridLines="0" workbookViewId="0">
      <selection activeCell="C31" sqref="C31"/>
    </sheetView>
  </sheetViews>
  <sheetFormatPr baseColWidth="10" defaultColWidth="11.42578125" defaultRowHeight="14.25" x14ac:dyDescent="0.2"/>
  <cols>
    <col min="1" max="1" width="9.28515625" style="1" bestFit="1" customWidth="1"/>
    <col min="2" max="2" width="28.85546875" style="1" customWidth="1"/>
    <col min="3" max="3" width="10.5703125" style="1" customWidth="1"/>
    <col min="4" max="5" width="9.28515625" style="1" customWidth="1"/>
    <col min="6" max="7" width="8.140625" style="1" customWidth="1"/>
    <col min="8" max="15" width="7.85546875" style="1" customWidth="1"/>
    <col min="16" max="16" width="11.140625" style="1" customWidth="1"/>
    <col min="17" max="17" width="4.85546875" style="1" customWidth="1"/>
    <col min="18" max="27" width="11.42578125" style="1"/>
    <col min="28" max="31" width="0" style="1" hidden="1" customWidth="1"/>
    <col min="32" max="16384" width="11.42578125" style="1"/>
  </cols>
  <sheetData>
    <row r="1" spans="1:10" ht="97.5" customHeight="1" x14ac:dyDescent="0.25">
      <c r="A1" s="20" t="s">
        <v>22</v>
      </c>
      <c r="B1" s="21" t="s">
        <v>17</v>
      </c>
      <c r="C1" s="21" t="s">
        <v>6</v>
      </c>
      <c r="D1" s="22" t="s">
        <v>18</v>
      </c>
      <c r="E1" s="23" t="s">
        <v>19</v>
      </c>
      <c r="F1" s="103" t="s">
        <v>33</v>
      </c>
      <c r="G1" s="168" t="s">
        <v>35</v>
      </c>
      <c r="H1" s="3"/>
      <c r="I1" s="3"/>
      <c r="J1" s="3"/>
    </row>
    <row r="2" spans="1:10" ht="15.75" customHeight="1" x14ac:dyDescent="0.25">
      <c r="A2" s="18">
        <v>1</v>
      </c>
      <c r="B2" s="26" t="str">
        <f>IF(Getränkekalkulation!A6="","-",Getränkekalkulation!A6)</f>
        <v>Wolters</v>
      </c>
      <c r="C2" s="7">
        <f>Getränkekalkulation!G6*Getränkekalkulation!E6</f>
        <v>0</v>
      </c>
      <c r="D2" s="6">
        <f>Getränkekalkulation!I6</f>
        <v>0</v>
      </c>
      <c r="E2" s="8">
        <f t="shared" ref="E2:E15" si="0">IF(D2&gt;0,C2/D2,0)</f>
        <v>0</v>
      </c>
      <c r="F2" s="32">
        <f>SUMIF(H$31:H$55,$A2,AB$31:AB$55)+SUMIF(J$31:J$55,$A2,AC$31:AC$55)+SUMIF(L$31:L$55,$A2,AD$31:AD$55)+SUMIF(N$31:N$55,$A2,AE$31:AE$55)</f>
        <v>0</v>
      </c>
      <c r="G2" s="169">
        <f t="shared" ref="G2:G26" si="1">D2-F2</f>
        <v>0</v>
      </c>
      <c r="H2" s="36" t="str">
        <f t="shared" ref="H2:H26" si="2">IF(G2&lt;0,"Getränkemangel!!!","")</f>
        <v/>
      </c>
      <c r="I2" s="3"/>
    </row>
    <row r="3" spans="1:10" ht="15.75" customHeight="1" x14ac:dyDescent="0.25">
      <c r="A3" s="18">
        <v>2</v>
      </c>
      <c r="B3" s="27" t="str">
        <f>IF(Getränkekalkulation!A7="","-",Getränkekalkulation!A7)</f>
        <v>Wolters alkoholfrei</v>
      </c>
      <c r="C3" s="7">
        <f>Getränkekalkulation!G7*Getränkekalkulation!E7</f>
        <v>0</v>
      </c>
      <c r="D3" s="6">
        <f>Getränkekalkulation!I7</f>
        <v>0</v>
      </c>
      <c r="E3" s="8">
        <f t="shared" si="0"/>
        <v>0</v>
      </c>
      <c r="F3" s="32">
        <f t="shared" ref="F3:F26" si="3">SUMIF(H$31:H$55,$A3,AB$31:AB$55)+SUMIF(J$31:J$55,$A3,AC$31:AC$55)+SUMIF(L$31:L$55,$A3,AD$31:AD$55)+SUMIF(N$31:N$55,$A3,AE$31:AE$55)</f>
        <v>0</v>
      </c>
      <c r="G3" s="169">
        <f t="shared" si="1"/>
        <v>0</v>
      </c>
      <c r="H3" s="36" t="str">
        <f t="shared" si="2"/>
        <v/>
      </c>
      <c r="I3" s="3"/>
    </row>
    <row r="4" spans="1:10" ht="15.75" customHeight="1" x14ac:dyDescent="0.25">
      <c r="A4" s="18">
        <v>3</v>
      </c>
      <c r="B4" s="27" t="str">
        <f>IF(Getränkekalkulation!A8="","-",Getränkekalkulation!A8)</f>
        <v>Wolters Weizen hefe</v>
      </c>
      <c r="C4" s="7">
        <f>Getränkekalkulation!G8*Getränkekalkulation!E8</f>
        <v>0</v>
      </c>
      <c r="D4" s="6">
        <f>Getränkekalkulation!I8</f>
        <v>0</v>
      </c>
      <c r="E4" s="8">
        <f t="shared" si="0"/>
        <v>0</v>
      </c>
      <c r="F4" s="32">
        <f t="shared" si="3"/>
        <v>0</v>
      </c>
      <c r="G4" s="169">
        <f t="shared" si="1"/>
        <v>0</v>
      </c>
      <c r="H4" s="36" t="str">
        <f t="shared" si="2"/>
        <v/>
      </c>
      <c r="I4" s="3"/>
    </row>
    <row r="5" spans="1:10" ht="15.75" customHeight="1" x14ac:dyDescent="0.25">
      <c r="A5" s="18">
        <v>4</v>
      </c>
      <c r="B5" s="27" t="str">
        <f>IF(Getränkekalkulation!A9="","-",Getränkekalkulation!A9)</f>
        <v>Wolter Weizen alkoholfrei</v>
      </c>
      <c r="C5" s="7">
        <f>Getränkekalkulation!G9*Getränkekalkulation!E9</f>
        <v>0</v>
      </c>
      <c r="D5" s="6">
        <f>Getränkekalkulation!I9</f>
        <v>0</v>
      </c>
      <c r="E5" s="8">
        <f t="shared" si="0"/>
        <v>0</v>
      </c>
      <c r="F5" s="32">
        <f t="shared" si="3"/>
        <v>0</v>
      </c>
      <c r="G5" s="169">
        <f t="shared" si="1"/>
        <v>0</v>
      </c>
      <c r="H5" s="36" t="str">
        <f t="shared" si="2"/>
        <v/>
      </c>
      <c r="I5" s="3"/>
    </row>
    <row r="6" spans="1:10" ht="15.75" customHeight="1" x14ac:dyDescent="0.25">
      <c r="A6" s="18">
        <v>5</v>
      </c>
      <c r="B6" s="27" t="str">
        <f>IF(Getränkekalkulation!A10="","-",Getränkekalkulation!A10)</f>
        <v>Wasser</v>
      </c>
      <c r="C6" s="7">
        <f>Getränkekalkulation!G10*Getränkekalkulation!E10</f>
        <v>0</v>
      </c>
      <c r="D6" s="6">
        <f>Getränkekalkulation!I10</f>
        <v>0</v>
      </c>
      <c r="E6" s="8">
        <f t="shared" si="0"/>
        <v>0</v>
      </c>
      <c r="F6" s="32">
        <f t="shared" si="3"/>
        <v>0</v>
      </c>
      <c r="G6" s="169">
        <f t="shared" si="1"/>
        <v>0</v>
      </c>
      <c r="H6" s="36" t="str">
        <f t="shared" si="2"/>
        <v/>
      </c>
      <c r="I6" s="3"/>
    </row>
    <row r="7" spans="1:10" ht="15.75" customHeight="1" x14ac:dyDescent="0.25">
      <c r="A7" s="18">
        <v>6</v>
      </c>
      <c r="B7" s="27" t="str">
        <f>IF(Getränkekalkulation!A11="","-",Getränkekalkulation!A11)</f>
        <v>Cola</v>
      </c>
      <c r="C7" s="7">
        <f>Getränkekalkulation!G11*Getränkekalkulation!E11</f>
        <v>0</v>
      </c>
      <c r="D7" s="6">
        <f>Getränkekalkulation!I11</f>
        <v>0</v>
      </c>
      <c r="E7" s="8">
        <f t="shared" si="0"/>
        <v>0</v>
      </c>
      <c r="F7" s="32">
        <f t="shared" si="3"/>
        <v>0</v>
      </c>
      <c r="G7" s="169">
        <f t="shared" si="1"/>
        <v>0</v>
      </c>
      <c r="H7" s="36" t="str">
        <f t="shared" si="2"/>
        <v/>
      </c>
      <c r="I7" s="3"/>
    </row>
    <row r="8" spans="1:10" ht="15.75" customHeight="1" x14ac:dyDescent="0.25">
      <c r="A8" s="18">
        <v>7</v>
      </c>
      <c r="B8" s="27" t="str">
        <f>IF(Getränkekalkulation!A12="","-",Getränkekalkulation!A12)</f>
        <v>Fanta</v>
      </c>
      <c r="C8" s="7">
        <f>Getränkekalkulation!G12*Getränkekalkulation!E12</f>
        <v>0</v>
      </c>
      <c r="D8" s="6">
        <f>Getränkekalkulation!I12</f>
        <v>0</v>
      </c>
      <c r="E8" s="8">
        <f t="shared" si="0"/>
        <v>0</v>
      </c>
      <c r="F8" s="32">
        <f t="shared" si="3"/>
        <v>0</v>
      </c>
      <c r="G8" s="169">
        <f t="shared" si="1"/>
        <v>0</v>
      </c>
      <c r="H8" s="36" t="str">
        <f t="shared" si="2"/>
        <v/>
      </c>
      <c r="I8" s="3"/>
    </row>
    <row r="9" spans="1:10" ht="15.75" customHeight="1" x14ac:dyDescent="0.25">
      <c r="A9" s="18">
        <v>8</v>
      </c>
      <c r="B9" s="27" t="str">
        <f>IF(Getränkekalkulation!A13="","-",Getränkekalkulation!A13)</f>
        <v xml:space="preserve">Sprite </v>
      </c>
      <c r="C9" s="7">
        <f>Getränkekalkulation!G13*Getränkekalkulation!E13</f>
        <v>0</v>
      </c>
      <c r="D9" s="6">
        <f>Getränkekalkulation!I13</f>
        <v>0</v>
      </c>
      <c r="E9" s="8">
        <f t="shared" si="0"/>
        <v>0</v>
      </c>
      <c r="F9" s="32">
        <f t="shared" si="3"/>
        <v>0</v>
      </c>
      <c r="G9" s="169">
        <f t="shared" si="1"/>
        <v>0</v>
      </c>
      <c r="H9" s="36" t="str">
        <f t="shared" si="2"/>
        <v/>
      </c>
      <c r="I9" s="3"/>
    </row>
    <row r="10" spans="1:10" ht="15.75" customHeight="1" x14ac:dyDescent="0.25">
      <c r="A10" s="18">
        <v>9</v>
      </c>
      <c r="B10" s="27" t="str">
        <f>IF(Getränkekalkulation!A14="","-",Getränkekalkulation!A14)</f>
        <v>Ficken</v>
      </c>
      <c r="C10" s="7">
        <f>Getränkekalkulation!G14*Getränkekalkulation!E14</f>
        <v>0</v>
      </c>
      <c r="D10" s="6">
        <f>Getränkekalkulation!I14</f>
        <v>0</v>
      </c>
      <c r="E10" s="8">
        <f t="shared" si="0"/>
        <v>0</v>
      </c>
      <c r="F10" s="32">
        <f t="shared" si="3"/>
        <v>0</v>
      </c>
      <c r="G10" s="169">
        <f t="shared" si="1"/>
        <v>0</v>
      </c>
      <c r="H10" s="36" t="str">
        <f t="shared" si="2"/>
        <v/>
      </c>
      <c r="I10" s="3"/>
    </row>
    <row r="11" spans="1:10" ht="15.75" customHeight="1" x14ac:dyDescent="0.25">
      <c r="A11" s="18">
        <v>10</v>
      </c>
      <c r="B11" s="27" t="str">
        <f>IF(Getränkekalkulation!A15="","-",Getränkekalkulation!A15)</f>
        <v>Klopfer</v>
      </c>
      <c r="C11" s="7">
        <f>Getränkekalkulation!G15*Getränkekalkulation!E15</f>
        <v>0</v>
      </c>
      <c r="D11" s="6">
        <f>Getränkekalkulation!I15</f>
        <v>0</v>
      </c>
      <c r="E11" s="8">
        <f t="shared" si="0"/>
        <v>0</v>
      </c>
      <c r="F11" s="32">
        <f t="shared" si="3"/>
        <v>0</v>
      </c>
      <c r="G11" s="169">
        <f t="shared" si="1"/>
        <v>0</v>
      </c>
      <c r="H11" s="36" t="str">
        <f t="shared" si="2"/>
        <v/>
      </c>
      <c r="I11" s="3"/>
    </row>
    <row r="12" spans="1:10" ht="15.75" customHeight="1" x14ac:dyDescent="0.25">
      <c r="A12" s="18">
        <v>11</v>
      </c>
      <c r="B12" s="27" t="str">
        <f>IF(Getränkekalkulation!A16="","-",Getränkekalkulation!A16)</f>
        <v xml:space="preserve">Wodka Gorbatschow </v>
      </c>
      <c r="C12" s="7">
        <f>Getränkekalkulation!G16*Getränkekalkulation!E16</f>
        <v>0</v>
      </c>
      <c r="D12" s="6">
        <f>Getränkekalkulation!I16</f>
        <v>0</v>
      </c>
      <c r="E12" s="8">
        <f t="shared" si="0"/>
        <v>0</v>
      </c>
      <c r="F12" s="32">
        <f t="shared" si="3"/>
        <v>0</v>
      </c>
      <c r="G12" s="169">
        <f t="shared" si="1"/>
        <v>0</v>
      </c>
      <c r="H12" s="36" t="str">
        <f t="shared" si="2"/>
        <v/>
      </c>
      <c r="I12" s="3"/>
    </row>
    <row r="13" spans="1:10" ht="15.75" customHeight="1" x14ac:dyDescent="0.25">
      <c r="A13" s="18">
        <v>12</v>
      </c>
      <c r="B13" s="27" t="str">
        <f>IF(Getränkekalkulation!A17="","-",Getränkekalkulation!A17)</f>
        <v>Korn Fürst Bismark</v>
      </c>
      <c r="C13" s="7">
        <f>Getränkekalkulation!G17*Getränkekalkulation!E17</f>
        <v>0</v>
      </c>
      <c r="D13" s="6">
        <f>Getränkekalkulation!I17</f>
        <v>0</v>
      </c>
      <c r="E13" s="8">
        <f t="shared" si="0"/>
        <v>0</v>
      </c>
      <c r="F13" s="32">
        <f t="shared" si="3"/>
        <v>0</v>
      </c>
      <c r="G13" s="169">
        <f t="shared" si="1"/>
        <v>0</v>
      </c>
      <c r="H13" s="36" t="str">
        <f t="shared" si="2"/>
        <v/>
      </c>
      <c r="I13" s="3"/>
    </row>
    <row r="14" spans="1:10" ht="15.75" customHeight="1" x14ac:dyDescent="0.25">
      <c r="A14" s="18">
        <v>13</v>
      </c>
      <c r="B14" s="27" t="str">
        <f>IF(Getränkekalkulation!A18="","-",Getränkekalkulation!A18)</f>
        <v>Rum Havanna</v>
      </c>
      <c r="C14" s="7">
        <f>Getränkekalkulation!G18*Getränkekalkulation!E18</f>
        <v>0</v>
      </c>
      <c r="D14" s="6">
        <f>Getränkekalkulation!I18</f>
        <v>0</v>
      </c>
      <c r="E14" s="8">
        <f t="shared" si="0"/>
        <v>0</v>
      </c>
      <c r="F14" s="32">
        <f t="shared" si="3"/>
        <v>0</v>
      </c>
      <c r="G14" s="169">
        <f t="shared" si="1"/>
        <v>0</v>
      </c>
      <c r="H14" s="36" t="str">
        <f t="shared" si="2"/>
        <v/>
      </c>
      <c r="I14" s="3"/>
    </row>
    <row r="15" spans="1:10" ht="15.75" customHeight="1" x14ac:dyDescent="0.25">
      <c r="A15" s="18">
        <v>14</v>
      </c>
      <c r="B15" s="27" t="str">
        <f>IF(Getränkekalkulation!A19="","-",Getränkekalkulation!A19)</f>
        <v xml:space="preserve">Jägermeister </v>
      </c>
      <c r="C15" s="7">
        <f>Getränkekalkulation!G19*Getränkekalkulation!E19</f>
        <v>0</v>
      </c>
      <c r="D15" s="6">
        <f>Getränkekalkulation!I19</f>
        <v>0</v>
      </c>
      <c r="E15" s="8">
        <f t="shared" si="0"/>
        <v>0</v>
      </c>
      <c r="F15" s="32">
        <f t="shared" si="3"/>
        <v>0</v>
      </c>
      <c r="G15" s="169">
        <f t="shared" si="1"/>
        <v>0</v>
      </c>
      <c r="H15" s="36" t="str">
        <f t="shared" si="2"/>
        <v/>
      </c>
      <c r="I15" s="3"/>
    </row>
    <row r="16" spans="1:10" ht="15.75" customHeight="1" x14ac:dyDescent="0.25">
      <c r="A16" s="18">
        <v>15</v>
      </c>
      <c r="B16" s="27" t="str">
        <f>IF(Getränkekalkulation!A20="","-",Getränkekalkulation!A20)</f>
        <v>-</v>
      </c>
      <c r="C16" s="7">
        <f>Getränkekalkulation!G20*Getränkekalkulation!E20</f>
        <v>0</v>
      </c>
      <c r="D16" s="6">
        <f>Getränkekalkulation!I20</f>
        <v>0</v>
      </c>
      <c r="E16" s="8">
        <f t="shared" ref="E16:E26" si="4">IF(D16&gt;0,C16/D16,0)</f>
        <v>0</v>
      </c>
      <c r="F16" s="32">
        <f t="shared" si="3"/>
        <v>0</v>
      </c>
      <c r="G16" s="169">
        <f t="shared" si="1"/>
        <v>0</v>
      </c>
      <c r="H16" s="36" t="str">
        <f t="shared" si="2"/>
        <v/>
      </c>
      <c r="I16" s="3"/>
    </row>
    <row r="17" spans="1:31" ht="15.75" customHeight="1" x14ac:dyDescent="0.25">
      <c r="A17" s="18">
        <v>16</v>
      </c>
      <c r="B17" s="27" t="str">
        <f>IF(Getränkekalkulation!A21="","-",Getränkekalkulation!A21)</f>
        <v>-</v>
      </c>
      <c r="C17" s="7">
        <f>Getränkekalkulation!G21*Getränkekalkulation!E21</f>
        <v>0</v>
      </c>
      <c r="D17" s="6">
        <f>Getränkekalkulation!I21</f>
        <v>0</v>
      </c>
      <c r="E17" s="8">
        <f t="shared" si="4"/>
        <v>0</v>
      </c>
      <c r="F17" s="32">
        <f t="shared" si="3"/>
        <v>0</v>
      </c>
      <c r="G17" s="169">
        <f t="shared" si="1"/>
        <v>0</v>
      </c>
      <c r="H17" s="36" t="str">
        <f t="shared" si="2"/>
        <v/>
      </c>
      <c r="I17" s="3"/>
    </row>
    <row r="18" spans="1:31" ht="15.75" customHeight="1" x14ac:dyDescent="0.25">
      <c r="A18" s="18">
        <v>17</v>
      </c>
      <c r="B18" s="27" t="str">
        <f>IF(Getränkekalkulation!A22="","-",Getränkekalkulation!A22)</f>
        <v>-</v>
      </c>
      <c r="C18" s="7">
        <f>Getränkekalkulation!G22*Getränkekalkulation!E22</f>
        <v>0</v>
      </c>
      <c r="D18" s="6">
        <f>Getränkekalkulation!I22</f>
        <v>0</v>
      </c>
      <c r="E18" s="8">
        <f t="shared" si="4"/>
        <v>0</v>
      </c>
      <c r="F18" s="32">
        <f t="shared" si="3"/>
        <v>0</v>
      </c>
      <c r="G18" s="169">
        <f t="shared" si="1"/>
        <v>0</v>
      </c>
      <c r="H18" s="36" t="str">
        <f t="shared" si="2"/>
        <v/>
      </c>
      <c r="I18" s="3"/>
    </row>
    <row r="19" spans="1:31" ht="15.75" customHeight="1" x14ac:dyDescent="0.25">
      <c r="A19" s="18">
        <v>18</v>
      </c>
      <c r="B19" s="27" t="str">
        <f>IF(Getränkekalkulation!A23="","-",Getränkekalkulation!A23)</f>
        <v>-</v>
      </c>
      <c r="C19" s="7">
        <f>Getränkekalkulation!G23*Getränkekalkulation!E23</f>
        <v>0</v>
      </c>
      <c r="D19" s="6">
        <f>Getränkekalkulation!I23</f>
        <v>0</v>
      </c>
      <c r="E19" s="8">
        <f t="shared" si="4"/>
        <v>0</v>
      </c>
      <c r="F19" s="32">
        <f t="shared" si="3"/>
        <v>0</v>
      </c>
      <c r="G19" s="169">
        <f t="shared" si="1"/>
        <v>0</v>
      </c>
      <c r="H19" s="36" t="str">
        <f t="shared" si="2"/>
        <v/>
      </c>
      <c r="I19" s="3"/>
    </row>
    <row r="20" spans="1:31" ht="15.75" customHeight="1" x14ac:dyDescent="0.25">
      <c r="A20" s="18">
        <v>19</v>
      </c>
      <c r="B20" s="27" t="str">
        <f>IF(Getränkekalkulation!A24="","-",Getränkekalkulation!A24)</f>
        <v>-</v>
      </c>
      <c r="C20" s="7">
        <f>Getränkekalkulation!G24*Getränkekalkulation!E24</f>
        <v>0</v>
      </c>
      <c r="D20" s="6">
        <f>Getränkekalkulation!I24</f>
        <v>0</v>
      </c>
      <c r="E20" s="8">
        <f t="shared" si="4"/>
        <v>0</v>
      </c>
      <c r="F20" s="32">
        <f t="shared" si="3"/>
        <v>0</v>
      </c>
      <c r="G20" s="169">
        <f t="shared" si="1"/>
        <v>0</v>
      </c>
      <c r="H20" s="36" t="str">
        <f t="shared" si="2"/>
        <v/>
      </c>
      <c r="I20" s="3"/>
    </row>
    <row r="21" spans="1:31" ht="15.75" customHeight="1" x14ac:dyDescent="0.25">
      <c r="A21" s="18">
        <v>20</v>
      </c>
      <c r="B21" s="27" t="str">
        <f>IF(Getränkekalkulation!A25="","-",Getränkekalkulation!A25)</f>
        <v>-</v>
      </c>
      <c r="C21" s="7">
        <f>Getränkekalkulation!G25*Getränkekalkulation!E25</f>
        <v>0</v>
      </c>
      <c r="D21" s="6">
        <f>Getränkekalkulation!I25</f>
        <v>0</v>
      </c>
      <c r="E21" s="8">
        <f t="shared" si="4"/>
        <v>0</v>
      </c>
      <c r="F21" s="32">
        <f t="shared" si="3"/>
        <v>0</v>
      </c>
      <c r="G21" s="169">
        <f t="shared" si="1"/>
        <v>0</v>
      </c>
      <c r="H21" s="36" t="str">
        <f t="shared" si="2"/>
        <v/>
      </c>
      <c r="I21" s="3"/>
    </row>
    <row r="22" spans="1:31" ht="15.75" customHeight="1" x14ac:dyDescent="0.25">
      <c r="A22" s="18">
        <v>21</v>
      </c>
      <c r="B22" s="27" t="str">
        <f>IF(Getränkekalkulation!A26="","-",Getränkekalkulation!A26)</f>
        <v>-</v>
      </c>
      <c r="C22" s="7">
        <f>Getränkekalkulation!G26*Getränkekalkulation!E26</f>
        <v>0</v>
      </c>
      <c r="D22" s="6">
        <f>Getränkekalkulation!I26</f>
        <v>0</v>
      </c>
      <c r="E22" s="8">
        <f t="shared" si="4"/>
        <v>0</v>
      </c>
      <c r="F22" s="32">
        <f t="shared" si="3"/>
        <v>0</v>
      </c>
      <c r="G22" s="169">
        <f t="shared" si="1"/>
        <v>0</v>
      </c>
      <c r="H22" s="36" t="str">
        <f t="shared" si="2"/>
        <v/>
      </c>
      <c r="I22" s="3"/>
    </row>
    <row r="23" spans="1:31" ht="15.75" customHeight="1" x14ac:dyDescent="0.25">
      <c r="A23" s="18">
        <v>22</v>
      </c>
      <c r="B23" s="27" t="str">
        <f>IF(Getränkekalkulation!A27="","-",Getränkekalkulation!A27)</f>
        <v>-</v>
      </c>
      <c r="C23" s="7">
        <f>Getränkekalkulation!G27*Getränkekalkulation!E27</f>
        <v>0</v>
      </c>
      <c r="D23" s="6">
        <f>Getränkekalkulation!I27</f>
        <v>0</v>
      </c>
      <c r="E23" s="8">
        <f t="shared" si="4"/>
        <v>0</v>
      </c>
      <c r="F23" s="32">
        <f t="shared" si="3"/>
        <v>0</v>
      </c>
      <c r="G23" s="169">
        <f t="shared" si="1"/>
        <v>0</v>
      </c>
      <c r="H23" s="36" t="str">
        <f t="shared" si="2"/>
        <v/>
      </c>
      <c r="I23" s="3"/>
    </row>
    <row r="24" spans="1:31" ht="15.75" customHeight="1" x14ac:dyDescent="0.25">
      <c r="A24" s="18">
        <v>23</v>
      </c>
      <c r="B24" s="27" t="str">
        <f>IF(Getränkekalkulation!A28="","-",Getränkekalkulation!A28)</f>
        <v>-</v>
      </c>
      <c r="C24" s="7">
        <f>Getränkekalkulation!G28*Getränkekalkulation!E28</f>
        <v>0</v>
      </c>
      <c r="D24" s="6">
        <f>Getränkekalkulation!I28</f>
        <v>0</v>
      </c>
      <c r="E24" s="8">
        <f t="shared" si="4"/>
        <v>0</v>
      </c>
      <c r="F24" s="32">
        <f t="shared" si="3"/>
        <v>0</v>
      </c>
      <c r="G24" s="169">
        <f t="shared" si="1"/>
        <v>0</v>
      </c>
      <c r="H24" s="36" t="str">
        <f t="shared" si="2"/>
        <v/>
      </c>
      <c r="I24" s="3"/>
    </row>
    <row r="25" spans="1:31" ht="15.75" customHeight="1" x14ac:dyDescent="0.25">
      <c r="A25" s="18">
        <v>24</v>
      </c>
      <c r="B25" s="27" t="str">
        <f>IF(Getränkekalkulation!A29="","-",Getränkekalkulation!A29)</f>
        <v>-</v>
      </c>
      <c r="C25" s="7">
        <f>Getränkekalkulation!G29*Getränkekalkulation!E29</f>
        <v>0</v>
      </c>
      <c r="D25" s="6">
        <f>Getränkekalkulation!I29</f>
        <v>0</v>
      </c>
      <c r="E25" s="8">
        <f t="shared" si="4"/>
        <v>0</v>
      </c>
      <c r="F25" s="32">
        <f t="shared" si="3"/>
        <v>0</v>
      </c>
      <c r="G25" s="169">
        <f t="shared" si="1"/>
        <v>0</v>
      </c>
      <c r="H25" s="36" t="str">
        <f t="shared" si="2"/>
        <v/>
      </c>
      <c r="I25" s="3"/>
    </row>
    <row r="26" spans="1:31" ht="15.75" customHeight="1" x14ac:dyDescent="0.25">
      <c r="A26" s="19">
        <v>25</v>
      </c>
      <c r="B26" s="28" t="str">
        <f>IF(Getränkekalkulation!A30="","-",Getränkekalkulation!A30)</f>
        <v>-</v>
      </c>
      <c r="C26" s="29">
        <f>Getränkekalkulation!G30*Getränkekalkulation!E30</f>
        <v>0</v>
      </c>
      <c r="D26" s="16">
        <f>Getränkekalkulation!I30</f>
        <v>0</v>
      </c>
      <c r="E26" s="17">
        <f t="shared" si="4"/>
        <v>0</v>
      </c>
      <c r="F26" s="33">
        <f t="shared" si="3"/>
        <v>0</v>
      </c>
      <c r="G26" s="170">
        <f t="shared" si="1"/>
        <v>0</v>
      </c>
      <c r="H26" s="36" t="str">
        <f t="shared" si="2"/>
        <v/>
      </c>
      <c r="I26" s="3"/>
    </row>
    <row r="27" spans="1:31" ht="15.75" customHeight="1" x14ac:dyDescent="0.25">
      <c r="A27" s="167"/>
      <c r="B27" s="404" t="str">
        <f>IF(MIN(G2:G26)&lt;0,"Zu wenig Getränke für Mischungen! Einkauf kontrollieren!","")</f>
        <v/>
      </c>
      <c r="C27" s="404"/>
      <c r="D27" s="404"/>
      <c r="E27" s="404"/>
      <c r="F27" s="404"/>
      <c r="G27" s="404"/>
      <c r="H27" s="405"/>
      <c r="J27" s="9"/>
    </row>
    <row r="28" spans="1:31" ht="15.75" customHeight="1" x14ac:dyDescent="0.2">
      <c r="A28" s="3"/>
      <c r="B28" s="406" t="str">
        <f>CONCATENATE("Mischungen der Getränkekalkulation für ",Kalkulation!C2," am ",TEXT(Kalkulation!C4,"TT.MM.JJ")," (",Kalkulation!C7,")")</f>
        <v>Mischungen der Getränkekalkulation für  am 00.01.00 ()</v>
      </c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</row>
    <row r="29" spans="1:31" ht="15.75" customHeight="1" x14ac:dyDescent="0.2">
      <c r="A29" s="3"/>
      <c r="B29" s="26"/>
      <c r="C29" s="411" t="s">
        <v>28</v>
      </c>
      <c r="D29" s="412"/>
      <c r="E29" s="412"/>
      <c r="F29" s="413"/>
      <c r="G29" s="162"/>
      <c r="H29" s="407" t="s">
        <v>23</v>
      </c>
      <c r="I29" s="407"/>
      <c r="J29" s="408" t="s">
        <v>24</v>
      </c>
      <c r="K29" s="409"/>
      <c r="L29" s="408" t="s">
        <v>25</v>
      </c>
      <c r="M29" s="409"/>
      <c r="N29" s="407" t="s">
        <v>26</v>
      </c>
      <c r="O29" s="410"/>
      <c r="P29" s="100"/>
      <c r="Q29" s="13"/>
    </row>
    <row r="30" spans="1:31" ht="29.25" customHeight="1" x14ac:dyDescent="0.2">
      <c r="A30" s="3"/>
      <c r="B30" s="171" t="s">
        <v>20</v>
      </c>
      <c r="C30" s="41" t="s">
        <v>34</v>
      </c>
      <c r="D30" s="42" t="s">
        <v>30</v>
      </c>
      <c r="E30" s="42" t="s">
        <v>29</v>
      </c>
      <c r="F30" s="164" t="s">
        <v>87</v>
      </c>
      <c r="G30" s="163" t="s">
        <v>86</v>
      </c>
      <c r="H30" s="30" t="s">
        <v>21</v>
      </c>
      <c r="I30" s="30" t="s">
        <v>27</v>
      </c>
      <c r="J30" s="179" t="s">
        <v>21</v>
      </c>
      <c r="K30" s="180" t="s">
        <v>27</v>
      </c>
      <c r="L30" s="179" t="s">
        <v>21</v>
      </c>
      <c r="M30" s="180" t="s">
        <v>27</v>
      </c>
      <c r="N30" s="30" t="s">
        <v>21</v>
      </c>
      <c r="O30" s="31" t="s">
        <v>27</v>
      </c>
      <c r="P30" s="106" t="s">
        <v>68</v>
      </c>
      <c r="Q30" s="30"/>
    </row>
    <row r="31" spans="1:31" x14ac:dyDescent="0.2">
      <c r="A31" s="3"/>
      <c r="B31" s="210" t="s">
        <v>152</v>
      </c>
      <c r="C31" s="211"/>
      <c r="D31" s="212"/>
      <c r="E31" s="172">
        <f>IF(H31&gt;0,INDEX($E$2:$E$26,H31),0)*I31+IF(J31&gt;0,INDEX($E$2:$E$26,J31),0)*K31+IF(L31&gt;0,INDEX($E$2:$E$26,L31),0)*M31+IF(N31&gt;0,INDEX($E$2:$E$26,N31),0)*O31</f>
        <v>0</v>
      </c>
      <c r="F31" s="173">
        <f>I31+K31+M31+O31</f>
        <v>0</v>
      </c>
      <c r="G31" s="176" t="str">
        <f>IF(E31&gt;0,D31/E31-1,"-")</f>
        <v>-</v>
      </c>
      <c r="H31" s="211"/>
      <c r="I31" s="216"/>
      <c r="J31" s="217"/>
      <c r="K31" s="218"/>
      <c r="L31" s="217"/>
      <c r="M31" s="218"/>
      <c r="N31" s="219"/>
      <c r="O31" s="220"/>
      <c r="P31" s="101">
        <f>D31*C31</f>
        <v>0</v>
      </c>
      <c r="Q31" s="34"/>
      <c r="R31" s="104" t="str">
        <f>CONCATENATE("(",IF(H31&gt;0,INDEX($B$2:$B$26,H31),"-")," / ",IF(J31&gt;0,INDEX($B$2:$B$26,J31),"-")," / ",IF(L31&gt;0,INDEX($B$2:$B$26,L31),"-")," / ",IF(N31&gt;0,INDEX($B$2:$B$26,N31),"-"),")")</f>
        <v>(- / - / - / -)</v>
      </c>
      <c r="AB31" s="24">
        <f t="shared" ref="AB31:AB55" si="5">I31*C31</f>
        <v>0</v>
      </c>
      <c r="AC31" s="24">
        <f t="shared" ref="AC31:AC55" si="6">K31*C31</f>
        <v>0</v>
      </c>
      <c r="AD31" s="24">
        <f t="shared" ref="AD31:AD55" si="7">M31*C31</f>
        <v>0</v>
      </c>
      <c r="AE31" s="24">
        <f t="shared" ref="AE31:AE55" si="8">O31*C31</f>
        <v>0</v>
      </c>
    </row>
    <row r="32" spans="1:31" x14ac:dyDescent="0.2">
      <c r="A32" s="3"/>
      <c r="B32" s="199" t="s">
        <v>153</v>
      </c>
      <c r="C32" s="213"/>
      <c r="D32" s="198"/>
      <c r="E32" s="112">
        <f t="shared" ref="E32:E55" si="9">IF(H32&gt;0,INDEX($E$2:$E$26,H32),0)*I32+IF(J32&gt;0,INDEX($E$2:$E$26,J32),0)*K32+IF(L32&gt;0,INDEX($E$2:$E$26,L32),0)*M32+IF(N32&gt;0,INDEX($E$2:$E$26,N32),0)*O32</f>
        <v>0</v>
      </c>
      <c r="F32" s="174">
        <f t="shared" ref="F32:F55" si="10">I32+K32+M32+O32</f>
        <v>0</v>
      </c>
      <c r="G32" s="177" t="str">
        <f t="shared" ref="G32:G55" si="11">IF(E32&gt;0,D32/E32-1,"-")</f>
        <v>-</v>
      </c>
      <c r="H32" s="213"/>
      <c r="I32" s="221"/>
      <c r="J32" s="222"/>
      <c r="K32" s="223"/>
      <c r="L32" s="222"/>
      <c r="M32" s="223"/>
      <c r="N32" s="224"/>
      <c r="O32" s="225"/>
      <c r="P32" s="101">
        <f t="shared" ref="P32:P55" si="12">D32*C32</f>
        <v>0</v>
      </c>
      <c r="Q32" s="34"/>
      <c r="R32" s="104" t="str">
        <f t="shared" ref="R32:R55" si="13">CONCATENATE("(",IF(H32&gt;0,INDEX($B$2:$B$26,H32),"-")," / ",IF(J32&gt;0,INDEX($B$2:$B$26,J32),"-")," / ",IF(L32&gt;0,INDEX($B$2:$B$26,L32),"-")," / ",IF(N32&gt;0,INDEX($B$2:$B$26,N32),"-"),")")</f>
        <v>(- / - / - / -)</v>
      </c>
      <c r="AB32" s="24">
        <f t="shared" si="5"/>
        <v>0</v>
      </c>
      <c r="AC32" s="24">
        <f t="shared" si="6"/>
        <v>0</v>
      </c>
      <c r="AD32" s="24">
        <f t="shared" si="7"/>
        <v>0</v>
      </c>
      <c r="AE32" s="24">
        <f t="shared" si="8"/>
        <v>0</v>
      </c>
    </row>
    <row r="33" spans="1:31" x14ac:dyDescent="0.2">
      <c r="A33" s="3"/>
      <c r="B33" s="199" t="s">
        <v>154</v>
      </c>
      <c r="C33" s="213"/>
      <c r="D33" s="198"/>
      <c r="E33" s="112">
        <f t="shared" si="9"/>
        <v>0</v>
      </c>
      <c r="F33" s="174">
        <f t="shared" si="10"/>
        <v>0</v>
      </c>
      <c r="G33" s="177" t="str">
        <f t="shared" si="11"/>
        <v>-</v>
      </c>
      <c r="H33" s="213"/>
      <c r="I33" s="221"/>
      <c r="J33" s="222"/>
      <c r="K33" s="223"/>
      <c r="L33" s="222"/>
      <c r="M33" s="223"/>
      <c r="N33" s="224"/>
      <c r="O33" s="225"/>
      <c r="P33" s="101">
        <f t="shared" si="12"/>
        <v>0</v>
      </c>
      <c r="Q33" s="34"/>
      <c r="R33" s="104" t="str">
        <f t="shared" si="13"/>
        <v>(- / - / - / -)</v>
      </c>
      <c r="AB33" s="24">
        <f t="shared" si="5"/>
        <v>0</v>
      </c>
      <c r="AC33" s="24">
        <f t="shared" si="6"/>
        <v>0</v>
      </c>
      <c r="AD33" s="24">
        <f t="shared" si="7"/>
        <v>0</v>
      </c>
      <c r="AE33" s="24">
        <f t="shared" si="8"/>
        <v>0</v>
      </c>
    </row>
    <row r="34" spans="1:31" x14ac:dyDescent="0.2">
      <c r="A34" s="3"/>
      <c r="B34" s="199" t="s">
        <v>155</v>
      </c>
      <c r="C34" s="213"/>
      <c r="D34" s="198"/>
      <c r="E34" s="112">
        <f t="shared" si="9"/>
        <v>0</v>
      </c>
      <c r="F34" s="174">
        <f t="shared" si="10"/>
        <v>0</v>
      </c>
      <c r="G34" s="177" t="str">
        <f t="shared" si="11"/>
        <v>-</v>
      </c>
      <c r="H34" s="213"/>
      <c r="I34" s="221"/>
      <c r="J34" s="222"/>
      <c r="K34" s="223"/>
      <c r="L34" s="222"/>
      <c r="M34" s="223"/>
      <c r="N34" s="224"/>
      <c r="O34" s="225"/>
      <c r="P34" s="101">
        <f t="shared" si="12"/>
        <v>0</v>
      </c>
      <c r="Q34" s="34"/>
      <c r="R34" s="104" t="str">
        <f t="shared" si="13"/>
        <v>(- / - / - / -)</v>
      </c>
      <c r="AB34" s="24">
        <f t="shared" si="5"/>
        <v>0</v>
      </c>
      <c r="AC34" s="24">
        <f t="shared" si="6"/>
        <v>0</v>
      </c>
      <c r="AD34" s="24">
        <f t="shared" si="7"/>
        <v>0</v>
      </c>
      <c r="AE34" s="24">
        <f t="shared" si="8"/>
        <v>0</v>
      </c>
    </row>
    <row r="35" spans="1:31" x14ac:dyDescent="0.2">
      <c r="A35" s="3"/>
      <c r="B35" s="199"/>
      <c r="C35" s="213"/>
      <c r="D35" s="198"/>
      <c r="E35" s="112">
        <f t="shared" si="9"/>
        <v>0</v>
      </c>
      <c r="F35" s="174">
        <f t="shared" si="10"/>
        <v>0</v>
      </c>
      <c r="G35" s="177" t="str">
        <f t="shared" si="11"/>
        <v>-</v>
      </c>
      <c r="H35" s="213"/>
      <c r="I35" s="221"/>
      <c r="J35" s="222"/>
      <c r="K35" s="223"/>
      <c r="L35" s="222"/>
      <c r="M35" s="223"/>
      <c r="N35" s="224"/>
      <c r="O35" s="225"/>
      <c r="P35" s="101">
        <f t="shared" si="12"/>
        <v>0</v>
      </c>
      <c r="Q35" s="34"/>
      <c r="R35" s="104" t="str">
        <f t="shared" si="13"/>
        <v>(- / - / - / -)</v>
      </c>
      <c r="AB35" s="24">
        <f t="shared" si="5"/>
        <v>0</v>
      </c>
      <c r="AC35" s="24">
        <f t="shared" si="6"/>
        <v>0</v>
      </c>
      <c r="AD35" s="24">
        <f t="shared" si="7"/>
        <v>0</v>
      </c>
      <c r="AE35" s="24">
        <f t="shared" si="8"/>
        <v>0</v>
      </c>
    </row>
    <row r="36" spans="1:31" x14ac:dyDescent="0.2">
      <c r="A36" s="3"/>
      <c r="B36" s="199"/>
      <c r="C36" s="213"/>
      <c r="D36" s="198"/>
      <c r="E36" s="112">
        <f t="shared" si="9"/>
        <v>0</v>
      </c>
      <c r="F36" s="174">
        <f t="shared" si="10"/>
        <v>0</v>
      </c>
      <c r="G36" s="177" t="str">
        <f t="shared" si="11"/>
        <v>-</v>
      </c>
      <c r="H36" s="213"/>
      <c r="I36" s="221"/>
      <c r="J36" s="222"/>
      <c r="K36" s="223"/>
      <c r="L36" s="222"/>
      <c r="M36" s="223"/>
      <c r="N36" s="224"/>
      <c r="O36" s="225"/>
      <c r="P36" s="101">
        <f t="shared" si="12"/>
        <v>0</v>
      </c>
      <c r="Q36" s="34"/>
      <c r="R36" s="104" t="str">
        <f t="shared" si="13"/>
        <v>(- / - / - / -)</v>
      </c>
      <c r="AB36" s="24">
        <f t="shared" si="5"/>
        <v>0</v>
      </c>
      <c r="AC36" s="24">
        <f t="shared" si="6"/>
        <v>0</v>
      </c>
      <c r="AD36" s="24">
        <f t="shared" si="7"/>
        <v>0</v>
      </c>
      <c r="AE36" s="24">
        <f t="shared" si="8"/>
        <v>0</v>
      </c>
    </row>
    <row r="37" spans="1:31" x14ac:dyDescent="0.2">
      <c r="A37" s="3"/>
      <c r="B37" s="199"/>
      <c r="C37" s="213"/>
      <c r="D37" s="198"/>
      <c r="E37" s="112">
        <f t="shared" si="9"/>
        <v>0</v>
      </c>
      <c r="F37" s="174">
        <f t="shared" si="10"/>
        <v>0</v>
      </c>
      <c r="G37" s="177" t="str">
        <f t="shared" si="11"/>
        <v>-</v>
      </c>
      <c r="H37" s="213"/>
      <c r="I37" s="221"/>
      <c r="J37" s="222"/>
      <c r="K37" s="223"/>
      <c r="L37" s="222"/>
      <c r="M37" s="223"/>
      <c r="N37" s="224"/>
      <c r="O37" s="225"/>
      <c r="P37" s="101">
        <f t="shared" si="12"/>
        <v>0</v>
      </c>
      <c r="Q37" s="34"/>
      <c r="R37" s="104" t="str">
        <f t="shared" si="13"/>
        <v>(- / - / - / -)</v>
      </c>
      <c r="AB37" s="24">
        <f t="shared" si="5"/>
        <v>0</v>
      </c>
      <c r="AC37" s="24">
        <f t="shared" si="6"/>
        <v>0</v>
      </c>
      <c r="AD37" s="24">
        <f t="shared" si="7"/>
        <v>0</v>
      </c>
      <c r="AE37" s="24">
        <f t="shared" si="8"/>
        <v>0</v>
      </c>
    </row>
    <row r="38" spans="1:31" x14ac:dyDescent="0.2">
      <c r="A38" s="3"/>
      <c r="B38" s="199"/>
      <c r="C38" s="213"/>
      <c r="D38" s="198"/>
      <c r="E38" s="112">
        <f t="shared" si="9"/>
        <v>0</v>
      </c>
      <c r="F38" s="174">
        <f t="shared" si="10"/>
        <v>0</v>
      </c>
      <c r="G38" s="177" t="str">
        <f t="shared" si="11"/>
        <v>-</v>
      </c>
      <c r="H38" s="213"/>
      <c r="I38" s="221"/>
      <c r="J38" s="222"/>
      <c r="K38" s="223"/>
      <c r="L38" s="222"/>
      <c r="M38" s="223"/>
      <c r="N38" s="224"/>
      <c r="O38" s="225"/>
      <c r="P38" s="101">
        <f t="shared" si="12"/>
        <v>0</v>
      </c>
      <c r="Q38" s="34"/>
      <c r="R38" s="104" t="str">
        <f t="shared" si="13"/>
        <v>(- / - / - / -)</v>
      </c>
      <c r="AB38" s="24">
        <f t="shared" si="5"/>
        <v>0</v>
      </c>
      <c r="AC38" s="24">
        <f t="shared" si="6"/>
        <v>0</v>
      </c>
      <c r="AD38" s="24">
        <f t="shared" si="7"/>
        <v>0</v>
      </c>
      <c r="AE38" s="24">
        <f t="shared" si="8"/>
        <v>0</v>
      </c>
    </row>
    <row r="39" spans="1:31" x14ac:dyDescent="0.2">
      <c r="A39" s="3"/>
      <c r="B39" s="199"/>
      <c r="C39" s="213"/>
      <c r="D39" s="198"/>
      <c r="E39" s="112">
        <f t="shared" si="9"/>
        <v>0</v>
      </c>
      <c r="F39" s="174">
        <f t="shared" si="10"/>
        <v>0</v>
      </c>
      <c r="G39" s="177" t="str">
        <f t="shared" si="11"/>
        <v>-</v>
      </c>
      <c r="H39" s="213"/>
      <c r="I39" s="221"/>
      <c r="J39" s="222"/>
      <c r="K39" s="223"/>
      <c r="L39" s="222"/>
      <c r="M39" s="223"/>
      <c r="N39" s="224"/>
      <c r="O39" s="225"/>
      <c r="P39" s="101">
        <f t="shared" si="12"/>
        <v>0</v>
      </c>
      <c r="Q39" s="34"/>
      <c r="R39" s="104" t="str">
        <f t="shared" si="13"/>
        <v>(- / - / - / -)</v>
      </c>
      <c r="AB39" s="24">
        <f t="shared" si="5"/>
        <v>0</v>
      </c>
      <c r="AC39" s="24">
        <f t="shared" si="6"/>
        <v>0</v>
      </c>
      <c r="AD39" s="24">
        <f t="shared" si="7"/>
        <v>0</v>
      </c>
      <c r="AE39" s="24">
        <f t="shared" si="8"/>
        <v>0</v>
      </c>
    </row>
    <row r="40" spans="1:31" x14ac:dyDescent="0.2">
      <c r="A40" s="3"/>
      <c r="B40" s="199"/>
      <c r="C40" s="213"/>
      <c r="D40" s="198"/>
      <c r="E40" s="112">
        <f t="shared" si="9"/>
        <v>0</v>
      </c>
      <c r="F40" s="174">
        <f t="shared" si="10"/>
        <v>0</v>
      </c>
      <c r="G40" s="177" t="str">
        <f t="shared" si="11"/>
        <v>-</v>
      </c>
      <c r="H40" s="213"/>
      <c r="I40" s="221"/>
      <c r="J40" s="222"/>
      <c r="K40" s="223"/>
      <c r="L40" s="222"/>
      <c r="M40" s="223"/>
      <c r="N40" s="224"/>
      <c r="O40" s="225"/>
      <c r="P40" s="101">
        <f t="shared" si="12"/>
        <v>0</v>
      </c>
      <c r="Q40" s="34"/>
      <c r="R40" s="104" t="str">
        <f t="shared" si="13"/>
        <v>(- / - / - / -)</v>
      </c>
      <c r="AB40" s="24">
        <f t="shared" si="5"/>
        <v>0</v>
      </c>
      <c r="AC40" s="24">
        <f t="shared" si="6"/>
        <v>0</v>
      </c>
      <c r="AD40" s="24">
        <f t="shared" si="7"/>
        <v>0</v>
      </c>
      <c r="AE40" s="24">
        <f t="shared" si="8"/>
        <v>0</v>
      </c>
    </row>
    <row r="41" spans="1:31" x14ac:dyDescent="0.2">
      <c r="A41" s="3"/>
      <c r="B41" s="199"/>
      <c r="C41" s="213"/>
      <c r="D41" s="198"/>
      <c r="E41" s="112">
        <f t="shared" si="9"/>
        <v>0</v>
      </c>
      <c r="F41" s="174">
        <f t="shared" si="10"/>
        <v>0</v>
      </c>
      <c r="G41" s="177" t="str">
        <f t="shared" si="11"/>
        <v>-</v>
      </c>
      <c r="H41" s="213"/>
      <c r="I41" s="221"/>
      <c r="J41" s="222"/>
      <c r="K41" s="223"/>
      <c r="L41" s="222"/>
      <c r="M41" s="223"/>
      <c r="N41" s="224"/>
      <c r="O41" s="225"/>
      <c r="P41" s="101">
        <f t="shared" si="12"/>
        <v>0</v>
      </c>
      <c r="Q41" s="34"/>
      <c r="R41" s="104" t="str">
        <f t="shared" si="13"/>
        <v>(- / - / - / -)</v>
      </c>
      <c r="AB41" s="24">
        <f t="shared" si="5"/>
        <v>0</v>
      </c>
      <c r="AC41" s="24">
        <f t="shared" si="6"/>
        <v>0</v>
      </c>
      <c r="AD41" s="24">
        <f t="shared" si="7"/>
        <v>0</v>
      </c>
      <c r="AE41" s="24">
        <f t="shared" si="8"/>
        <v>0</v>
      </c>
    </row>
    <row r="42" spans="1:31" x14ac:dyDescent="0.2">
      <c r="A42" s="3"/>
      <c r="B42" s="199"/>
      <c r="C42" s="213"/>
      <c r="D42" s="198"/>
      <c r="E42" s="112">
        <f t="shared" si="9"/>
        <v>0</v>
      </c>
      <c r="F42" s="174">
        <f t="shared" si="10"/>
        <v>0</v>
      </c>
      <c r="G42" s="177" t="str">
        <f t="shared" si="11"/>
        <v>-</v>
      </c>
      <c r="H42" s="213"/>
      <c r="I42" s="221"/>
      <c r="J42" s="222"/>
      <c r="K42" s="223"/>
      <c r="L42" s="222"/>
      <c r="M42" s="223"/>
      <c r="N42" s="224"/>
      <c r="O42" s="225"/>
      <c r="P42" s="101">
        <f t="shared" si="12"/>
        <v>0</v>
      </c>
      <c r="Q42" s="34"/>
      <c r="R42" s="104" t="str">
        <f t="shared" si="13"/>
        <v>(- / - / - / -)</v>
      </c>
      <c r="AB42" s="24">
        <f t="shared" si="5"/>
        <v>0</v>
      </c>
      <c r="AC42" s="24">
        <f t="shared" si="6"/>
        <v>0</v>
      </c>
      <c r="AD42" s="24">
        <f t="shared" si="7"/>
        <v>0</v>
      </c>
      <c r="AE42" s="24">
        <f t="shared" si="8"/>
        <v>0</v>
      </c>
    </row>
    <row r="43" spans="1:31" x14ac:dyDescent="0.2">
      <c r="A43" s="3"/>
      <c r="B43" s="199"/>
      <c r="C43" s="213"/>
      <c r="D43" s="198"/>
      <c r="E43" s="112">
        <f t="shared" si="9"/>
        <v>0</v>
      </c>
      <c r="F43" s="174">
        <f t="shared" si="10"/>
        <v>0</v>
      </c>
      <c r="G43" s="177" t="str">
        <f t="shared" si="11"/>
        <v>-</v>
      </c>
      <c r="H43" s="213"/>
      <c r="I43" s="221"/>
      <c r="J43" s="222"/>
      <c r="K43" s="223"/>
      <c r="L43" s="222"/>
      <c r="M43" s="223"/>
      <c r="N43" s="224"/>
      <c r="O43" s="225"/>
      <c r="P43" s="101">
        <f t="shared" si="12"/>
        <v>0</v>
      </c>
      <c r="Q43" s="34"/>
      <c r="R43" s="104" t="str">
        <f t="shared" si="13"/>
        <v>(- / - / - / -)</v>
      </c>
      <c r="AB43" s="24">
        <f t="shared" si="5"/>
        <v>0</v>
      </c>
      <c r="AC43" s="24">
        <f t="shared" si="6"/>
        <v>0</v>
      </c>
      <c r="AD43" s="24">
        <f t="shared" si="7"/>
        <v>0</v>
      </c>
      <c r="AE43" s="24">
        <f t="shared" si="8"/>
        <v>0</v>
      </c>
    </row>
    <row r="44" spans="1:31" x14ac:dyDescent="0.2">
      <c r="A44" s="3"/>
      <c r="B44" s="199"/>
      <c r="C44" s="213"/>
      <c r="D44" s="198"/>
      <c r="E44" s="112">
        <f t="shared" si="9"/>
        <v>0</v>
      </c>
      <c r="F44" s="174">
        <f t="shared" si="10"/>
        <v>0</v>
      </c>
      <c r="G44" s="177" t="str">
        <f t="shared" si="11"/>
        <v>-</v>
      </c>
      <c r="H44" s="213"/>
      <c r="I44" s="221"/>
      <c r="J44" s="222"/>
      <c r="K44" s="223"/>
      <c r="L44" s="222"/>
      <c r="M44" s="223"/>
      <c r="N44" s="224"/>
      <c r="O44" s="225"/>
      <c r="P44" s="101">
        <f t="shared" si="12"/>
        <v>0</v>
      </c>
      <c r="Q44" s="34"/>
      <c r="R44" s="104" t="str">
        <f t="shared" si="13"/>
        <v>(- / - / - / -)</v>
      </c>
      <c r="AB44" s="24">
        <f t="shared" si="5"/>
        <v>0</v>
      </c>
      <c r="AC44" s="24">
        <f t="shared" si="6"/>
        <v>0</v>
      </c>
      <c r="AD44" s="24">
        <f t="shared" si="7"/>
        <v>0</v>
      </c>
      <c r="AE44" s="24">
        <f t="shared" si="8"/>
        <v>0</v>
      </c>
    </row>
    <row r="45" spans="1:31" x14ac:dyDescent="0.2">
      <c r="A45" s="3"/>
      <c r="B45" s="199"/>
      <c r="C45" s="213"/>
      <c r="D45" s="198"/>
      <c r="E45" s="112">
        <f t="shared" si="9"/>
        <v>0</v>
      </c>
      <c r="F45" s="174">
        <f t="shared" si="10"/>
        <v>0</v>
      </c>
      <c r="G45" s="177" t="str">
        <f t="shared" si="11"/>
        <v>-</v>
      </c>
      <c r="H45" s="213"/>
      <c r="I45" s="221"/>
      <c r="J45" s="222"/>
      <c r="K45" s="223"/>
      <c r="L45" s="222"/>
      <c r="M45" s="223"/>
      <c r="N45" s="224"/>
      <c r="O45" s="225"/>
      <c r="P45" s="101">
        <f t="shared" si="12"/>
        <v>0</v>
      </c>
      <c r="Q45" s="34"/>
      <c r="R45" s="104" t="str">
        <f t="shared" si="13"/>
        <v>(- / - / - / -)</v>
      </c>
      <c r="AB45" s="24">
        <f t="shared" si="5"/>
        <v>0</v>
      </c>
      <c r="AC45" s="24">
        <f t="shared" si="6"/>
        <v>0</v>
      </c>
      <c r="AD45" s="24">
        <f t="shared" si="7"/>
        <v>0</v>
      </c>
      <c r="AE45" s="24">
        <f t="shared" si="8"/>
        <v>0</v>
      </c>
    </row>
    <row r="46" spans="1:31" x14ac:dyDescent="0.2">
      <c r="A46" s="3"/>
      <c r="B46" s="199"/>
      <c r="C46" s="213"/>
      <c r="D46" s="198"/>
      <c r="E46" s="112">
        <f t="shared" si="9"/>
        <v>0</v>
      </c>
      <c r="F46" s="174">
        <f t="shared" si="10"/>
        <v>0</v>
      </c>
      <c r="G46" s="177" t="str">
        <f t="shared" si="11"/>
        <v>-</v>
      </c>
      <c r="H46" s="213"/>
      <c r="I46" s="221"/>
      <c r="J46" s="222"/>
      <c r="K46" s="223"/>
      <c r="L46" s="222"/>
      <c r="M46" s="223"/>
      <c r="N46" s="224"/>
      <c r="O46" s="225"/>
      <c r="P46" s="101">
        <f t="shared" si="12"/>
        <v>0</v>
      </c>
      <c r="Q46" s="34"/>
      <c r="R46" s="104" t="str">
        <f t="shared" si="13"/>
        <v>(- / - / - / -)</v>
      </c>
      <c r="AB46" s="24">
        <f t="shared" si="5"/>
        <v>0</v>
      </c>
      <c r="AC46" s="24">
        <f t="shared" si="6"/>
        <v>0</v>
      </c>
      <c r="AD46" s="24">
        <f t="shared" si="7"/>
        <v>0</v>
      </c>
      <c r="AE46" s="24">
        <f t="shared" si="8"/>
        <v>0</v>
      </c>
    </row>
    <row r="47" spans="1:31" x14ac:dyDescent="0.2">
      <c r="A47" s="3"/>
      <c r="B47" s="199"/>
      <c r="C47" s="213"/>
      <c r="D47" s="198"/>
      <c r="E47" s="112">
        <f t="shared" si="9"/>
        <v>0</v>
      </c>
      <c r="F47" s="174">
        <f t="shared" si="10"/>
        <v>0</v>
      </c>
      <c r="G47" s="177" t="str">
        <f t="shared" si="11"/>
        <v>-</v>
      </c>
      <c r="H47" s="213"/>
      <c r="I47" s="221"/>
      <c r="J47" s="222"/>
      <c r="K47" s="223"/>
      <c r="L47" s="222"/>
      <c r="M47" s="223"/>
      <c r="N47" s="224"/>
      <c r="O47" s="225"/>
      <c r="P47" s="101">
        <f t="shared" si="12"/>
        <v>0</v>
      </c>
      <c r="Q47" s="34"/>
      <c r="R47" s="104" t="str">
        <f t="shared" si="13"/>
        <v>(- / - / - / -)</v>
      </c>
      <c r="AB47" s="24">
        <f t="shared" si="5"/>
        <v>0</v>
      </c>
      <c r="AC47" s="24">
        <f t="shared" si="6"/>
        <v>0</v>
      </c>
      <c r="AD47" s="24">
        <f t="shared" si="7"/>
        <v>0</v>
      </c>
      <c r="AE47" s="24">
        <f t="shared" si="8"/>
        <v>0</v>
      </c>
    </row>
    <row r="48" spans="1:31" x14ac:dyDescent="0.2">
      <c r="A48" s="3"/>
      <c r="B48" s="199"/>
      <c r="C48" s="213"/>
      <c r="D48" s="198"/>
      <c r="E48" s="112">
        <f t="shared" si="9"/>
        <v>0</v>
      </c>
      <c r="F48" s="174">
        <f t="shared" si="10"/>
        <v>0</v>
      </c>
      <c r="G48" s="177" t="str">
        <f t="shared" si="11"/>
        <v>-</v>
      </c>
      <c r="H48" s="213"/>
      <c r="I48" s="221"/>
      <c r="J48" s="222"/>
      <c r="K48" s="223"/>
      <c r="L48" s="222"/>
      <c r="M48" s="223"/>
      <c r="N48" s="224"/>
      <c r="O48" s="225"/>
      <c r="P48" s="101">
        <f t="shared" si="12"/>
        <v>0</v>
      </c>
      <c r="Q48" s="34"/>
      <c r="R48" s="104" t="str">
        <f t="shared" si="13"/>
        <v>(- / - / - / -)</v>
      </c>
      <c r="AB48" s="24">
        <f t="shared" si="5"/>
        <v>0</v>
      </c>
      <c r="AC48" s="24">
        <f t="shared" si="6"/>
        <v>0</v>
      </c>
      <c r="AD48" s="24">
        <f t="shared" si="7"/>
        <v>0</v>
      </c>
      <c r="AE48" s="24">
        <f t="shared" si="8"/>
        <v>0</v>
      </c>
    </row>
    <row r="49" spans="1:31" x14ac:dyDescent="0.2">
      <c r="A49" s="3"/>
      <c r="B49" s="199"/>
      <c r="C49" s="213"/>
      <c r="D49" s="198"/>
      <c r="E49" s="112">
        <f t="shared" si="9"/>
        <v>0</v>
      </c>
      <c r="F49" s="174">
        <f t="shared" si="10"/>
        <v>0</v>
      </c>
      <c r="G49" s="177" t="str">
        <f t="shared" si="11"/>
        <v>-</v>
      </c>
      <c r="H49" s="213"/>
      <c r="I49" s="221"/>
      <c r="J49" s="222"/>
      <c r="K49" s="223"/>
      <c r="L49" s="222"/>
      <c r="M49" s="223"/>
      <c r="N49" s="224"/>
      <c r="O49" s="225"/>
      <c r="P49" s="101">
        <f t="shared" si="12"/>
        <v>0</v>
      </c>
      <c r="Q49" s="34"/>
      <c r="R49" s="104" t="str">
        <f t="shared" si="13"/>
        <v>(- / - / - / -)</v>
      </c>
      <c r="AB49" s="24">
        <f t="shared" si="5"/>
        <v>0</v>
      </c>
      <c r="AC49" s="24">
        <f t="shared" si="6"/>
        <v>0</v>
      </c>
      <c r="AD49" s="24">
        <f t="shared" si="7"/>
        <v>0</v>
      </c>
      <c r="AE49" s="24">
        <f t="shared" si="8"/>
        <v>0</v>
      </c>
    </row>
    <row r="50" spans="1:31" x14ac:dyDescent="0.2">
      <c r="A50" s="3"/>
      <c r="B50" s="199"/>
      <c r="C50" s="213"/>
      <c r="D50" s="198"/>
      <c r="E50" s="112">
        <f t="shared" si="9"/>
        <v>0</v>
      </c>
      <c r="F50" s="174">
        <f t="shared" si="10"/>
        <v>0</v>
      </c>
      <c r="G50" s="177" t="str">
        <f t="shared" si="11"/>
        <v>-</v>
      </c>
      <c r="H50" s="213"/>
      <c r="I50" s="221"/>
      <c r="J50" s="222"/>
      <c r="K50" s="223"/>
      <c r="L50" s="222"/>
      <c r="M50" s="223"/>
      <c r="N50" s="224"/>
      <c r="O50" s="225"/>
      <c r="P50" s="101">
        <f t="shared" si="12"/>
        <v>0</v>
      </c>
      <c r="Q50" s="34"/>
      <c r="R50" s="104" t="str">
        <f t="shared" si="13"/>
        <v>(- / - / - / -)</v>
      </c>
      <c r="AB50" s="24">
        <f t="shared" si="5"/>
        <v>0</v>
      </c>
      <c r="AC50" s="24">
        <f t="shared" si="6"/>
        <v>0</v>
      </c>
      <c r="AD50" s="24">
        <f t="shared" si="7"/>
        <v>0</v>
      </c>
      <c r="AE50" s="24">
        <f t="shared" si="8"/>
        <v>0</v>
      </c>
    </row>
    <row r="51" spans="1:31" x14ac:dyDescent="0.2">
      <c r="A51" s="3"/>
      <c r="B51" s="199"/>
      <c r="C51" s="213"/>
      <c r="D51" s="198"/>
      <c r="E51" s="112">
        <f t="shared" si="9"/>
        <v>0</v>
      </c>
      <c r="F51" s="174">
        <f t="shared" si="10"/>
        <v>0</v>
      </c>
      <c r="G51" s="177" t="str">
        <f t="shared" si="11"/>
        <v>-</v>
      </c>
      <c r="H51" s="213"/>
      <c r="I51" s="221"/>
      <c r="J51" s="222"/>
      <c r="K51" s="223"/>
      <c r="L51" s="222"/>
      <c r="M51" s="223"/>
      <c r="N51" s="224"/>
      <c r="O51" s="225"/>
      <c r="P51" s="101">
        <f t="shared" si="12"/>
        <v>0</v>
      </c>
      <c r="Q51" s="34"/>
      <c r="R51" s="104" t="str">
        <f t="shared" si="13"/>
        <v>(- / - / - / -)</v>
      </c>
      <c r="AB51" s="24">
        <f t="shared" si="5"/>
        <v>0</v>
      </c>
      <c r="AC51" s="24">
        <f t="shared" si="6"/>
        <v>0</v>
      </c>
      <c r="AD51" s="24">
        <f t="shared" si="7"/>
        <v>0</v>
      </c>
      <c r="AE51" s="24">
        <f t="shared" si="8"/>
        <v>0</v>
      </c>
    </row>
    <row r="52" spans="1:31" x14ac:dyDescent="0.2">
      <c r="A52" s="3"/>
      <c r="B52" s="199"/>
      <c r="C52" s="213"/>
      <c r="D52" s="198"/>
      <c r="E52" s="112">
        <f t="shared" si="9"/>
        <v>0</v>
      </c>
      <c r="F52" s="174">
        <f t="shared" si="10"/>
        <v>0</v>
      </c>
      <c r="G52" s="177" t="str">
        <f t="shared" si="11"/>
        <v>-</v>
      </c>
      <c r="H52" s="213"/>
      <c r="I52" s="221"/>
      <c r="J52" s="222"/>
      <c r="K52" s="223"/>
      <c r="L52" s="222"/>
      <c r="M52" s="223"/>
      <c r="N52" s="224"/>
      <c r="O52" s="225"/>
      <c r="P52" s="101">
        <f t="shared" si="12"/>
        <v>0</v>
      </c>
      <c r="Q52" s="34"/>
      <c r="R52" s="104" t="str">
        <f t="shared" si="13"/>
        <v>(- / - / - / -)</v>
      </c>
      <c r="AB52" s="24">
        <f t="shared" si="5"/>
        <v>0</v>
      </c>
      <c r="AC52" s="24">
        <f t="shared" si="6"/>
        <v>0</v>
      </c>
      <c r="AD52" s="24">
        <f t="shared" si="7"/>
        <v>0</v>
      </c>
      <c r="AE52" s="24">
        <f t="shared" si="8"/>
        <v>0</v>
      </c>
    </row>
    <row r="53" spans="1:31" x14ac:dyDescent="0.2">
      <c r="A53" s="3"/>
      <c r="B53" s="199"/>
      <c r="C53" s="213"/>
      <c r="D53" s="198"/>
      <c r="E53" s="112">
        <f t="shared" si="9"/>
        <v>0</v>
      </c>
      <c r="F53" s="174">
        <f t="shared" si="10"/>
        <v>0</v>
      </c>
      <c r="G53" s="177" t="str">
        <f t="shared" si="11"/>
        <v>-</v>
      </c>
      <c r="H53" s="213"/>
      <c r="I53" s="221"/>
      <c r="J53" s="222"/>
      <c r="K53" s="223"/>
      <c r="L53" s="222"/>
      <c r="M53" s="223"/>
      <c r="N53" s="224"/>
      <c r="O53" s="225"/>
      <c r="P53" s="101">
        <f t="shared" si="12"/>
        <v>0</v>
      </c>
      <c r="Q53" s="34"/>
      <c r="R53" s="104" t="str">
        <f t="shared" si="13"/>
        <v>(- / - / - / -)</v>
      </c>
      <c r="AB53" s="24">
        <f t="shared" si="5"/>
        <v>0</v>
      </c>
      <c r="AC53" s="24">
        <f t="shared" si="6"/>
        <v>0</v>
      </c>
      <c r="AD53" s="24">
        <f t="shared" si="7"/>
        <v>0</v>
      </c>
      <c r="AE53" s="24">
        <f t="shared" si="8"/>
        <v>0</v>
      </c>
    </row>
    <row r="54" spans="1:31" x14ac:dyDescent="0.2">
      <c r="A54" s="3"/>
      <c r="B54" s="199"/>
      <c r="C54" s="213"/>
      <c r="D54" s="198"/>
      <c r="E54" s="112">
        <f t="shared" si="9"/>
        <v>0</v>
      </c>
      <c r="F54" s="174">
        <f t="shared" si="10"/>
        <v>0</v>
      </c>
      <c r="G54" s="177" t="str">
        <f t="shared" si="11"/>
        <v>-</v>
      </c>
      <c r="H54" s="213"/>
      <c r="I54" s="221"/>
      <c r="J54" s="222"/>
      <c r="K54" s="223"/>
      <c r="L54" s="222"/>
      <c r="M54" s="223"/>
      <c r="N54" s="224"/>
      <c r="O54" s="225"/>
      <c r="P54" s="101">
        <f t="shared" si="12"/>
        <v>0</v>
      </c>
      <c r="Q54" s="34"/>
      <c r="R54" s="104" t="str">
        <f t="shared" si="13"/>
        <v>(- / - / - / -)</v>
      </c>
      <c r="AB54" s="24">
        <f t="shared" si="5"/>
        <v>0</v>
      </c>
      <c r="AC54" s="24">
        <f t="shared" si="6"/>
        <v>0</v>
      </c>
      <c r="AD54" s="24">
        <f t="shared" si="7"/>
        <v>0</v>
      </c>
      <c r="AE54" s="24">
        <f t="shared" si="8"/>
        <v>0</v>
      </c>
    </row>
    <row r="55" spans="1:31" x14ac:dyDescent="0.2">
      <c r="A55" s="3"/>
      <c r="B55" s="214"/>
      <c r="C55" s="215"/>
      <c r="D55" s="208"/>
      <c r="E55" s="114">
        <f t="shared" si="9"/>
        <v>0</v>
      </c>
      <c r="F55" s="175">
        <f t="shared" si="10"/>
        <v>0</v>
      </c>
      <c r="G55" s="178" t="str">
        <f t="shared" si="11"/>
        <v>-</v>
      </c>
      <c r="H55" s="215"/>
      <c r="I55" s="226"/>
      <c r="J55" s="227"/>
      <c r="K55" s="228"/>
      <c r="L55" s="227"/>
      <c r="M55" s="228"/>
      <c r="N55" s="229"/>
      <c r="O55" s="230"/>
      <c r="P55" s="102">
        <f t="shared" si="12"/>
        <v>0</v>
      </c>
      <c r="Q55" s="34"/>
      <c r="R55" s="104" t="str">
        <f t="shared" si="13"/>
        <v>(- / - / - / -)</v>
      </c>
      <c r="AB55" s="24">
        <f t="shared" si="5"/>
        <v>0</v>
      </c>
      <c r="AC55" s="24">
        <f t="shared" si="6"/>
        <v>0</v>
      </c>
      <c r="AD55" s="24">
        <f t="shared" si="7"/>
        <v>0</v>
      </c>
      <c r="AE55" s="24">
        <f t="shared" si="8"/>
        <v>0</v>
      </c>
    </row>
    <row r="56" spans="1:31" x14ac:dyDescent="0.2">
      <c r="A56" s="3"/>
      <c r="B56" s="25" t="s">
        <v>0</v>
      </c>
      <c r="C56" s="14">
        <f>SUM(C31:C55)</f>
        <v>0</v>
      </c>
      <c r="F56" s="165" t="s">
        <v>92</v>
      </c>
      <c r="G56" s="166" t="str">
        <f>Getränkekalkulation!P31</f>
        <v>-</v>
      </c>
      <c r="O56" s="1" t="s">
        <v>0</v>
      </c>
      <c r="P56" s="35">
        <f>SUM(P31:P55)</f>
        <v>0</v>
      </c>
    </row>
    <row r="57" spans="1:31" x14ac:dyDescent="0.2">
      <c r="A57" s="3"/>
    </row>
  </sheetData>
  <sheetProtection sheet="1" objects="1" scenarios="1"/>
  <mergeCells count="7">
    <mergeCell ref="B27:H27"/>
    <mergeCell ref="B28:P28"/>
    <mergeCell ref="H29:I29"/>
    <mergeCell ref="J29:K29"/>
    <mergeCell ref="L29:M29"/>
    <mergeCell ref="N29:O29"/>
    <mergeCell ref="C29:F29"/>
  </mergeCells>
  <conditionalFormatting sqref="G31:G55">
    <cfRule type="colorScale" priority="1">
      <colorScale>
        <cfvo type="num" val="$G$56/5"/>
        <cfvo type="num" val="$G$56"/>
        <cfvo type="num" val="$G$56*3"/>
        <color rgb="FFF8696B"/>
        <color theme="0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97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32"/>
  <sheetViews>
    <sheetView showGridLines="0" workbookViewId="0">
      <selection activeCell="Q24" sqref="Q24"/>
    </sheetView>
  </sheetViews>
  <sheetFormatPr baseColWidth="10" defaultRowHeight="15" x14ac:dyDescent="0.25"/>
  <cols>
    <col min="1" max="1" width="2.85546875" customWidth="1"/>
    <col min="2" max="2" width="24.42578125" customWidth="1"/>
    <col min="3" max="3" width="12.5703125" customWidth="1"/>
    <col min="4" max="4" width="13.7109375" customWidth="1"/>
    <col min="5" max="5" width="10.5703125" bestFit="1" customWidth="1"/>
    <col min="6" max="6" width="2.42578125" customWidth="1"/>
    <col min="7" max="7" width="24" customWidth="1"/>
    <col min="8" max="8" width="23.28515625" customWidth="1"/>
    <col min="9" max="9" width="13" bestFit="1" customWidth="1"/>
    <col min="10" max="10" width="5.28515625" bestFit="1" customWidth="1"/>
    <col min="13" max="13" width="12.28515625" customWidth="1"/>
    <col min="15" max="15" width="2" bestFit="1" customWidth="1"/>
  </cols>
  <sheetData>
    <row r="1" spans="2:11" ht="15.75" x14ac:dyDescent="0.25">
      <c r="B1" s="414" t="str">
        <f>CONCATENATE("Endabrechnung ",Kalkulation!C2)</f>
        <v xml:space="preserve">Endabrechnung </v>
      </c>
      <c r="C1" s="415"/>
      <c r="D1" s="415"/>
      <c r="E1" s="415"/>
      <c r="F1" s="415"/>
      <c r="G1" s="415"/>
      <c r="H1" s="415"/>
      <c r="I1" s="415"/>
      <c r="J1" s="415"/>
      <c r="K1" s="415"/>
    </row>
    <row r="2" spans="2:11" ht="15.75" x14ac:dyDescent="0.25">
      <c r="B2" s="257"/>
      <c r="C2" s="258"/>
      <c r="D2" s="258"/>
      <c r="E2" s="258"/>
      <c r="F2" s="258"/>
      <c r="G2" s="257" t="str">
        <f>IF(Kalkulation!C12="","Veranstaltungsnummer: Noch nicht vergeben",Kalkulation!C12)</f>
        <v>Veranstaltungsnummer: Noch nicht vergeben</v>
      </c>
      <c r="H2" s="258"/>
      <c r="I2" s="258"/>
      <c r="J2" s="258"/>
      <c r="K2" s="258"/>
    </row>
    <row r="3" spans="2:11" ht="15.75" x14ac:dyDescent="0.25">
      <c r="B3" s="425">
        <f>Kalkulation!C4</f>
        <v>0</v>
      </c>
      <c r="G3" s="257" t="s">
        <v>188</v>
      </c>
    </row>
    <row r="4" spans="2:11" x14ac:dyDescent="0.25">
      <c r="B4" s="311" t="s">
        <v>189</v>
      </c>
    </row>
    <row r="6" spans="2:11" x14ac:dyDescent="0.25">
      <c r="B6" s="363" t="s">
        <v>103</v>
      </c>
      <c r="C6" s="364"/>
      <c r="D6" s="255"/>
      <c r="E6" s="256"/>
      <c r="F6" s="258"/>
      <c r="G6" s="357" t="s">
        <v>104</v>
      </c>
      <c r="H6" s="416"/>
      <c r="I6" s="416"/>
      <c r="J6" s="416"/>
      <c r="K6" s="358"/>
    </row>
    <row r="7" spans="2:11" x14ac:dyDescent="0.25">
      <c r="B7" s="46" t="s">
        <v>36</v>
      </c>
      <c r="C7" s="260" t="s">
        <v>37</v>
      </c>
      <c r="D7" s="264" t="s">
        <v>105</v>
      </c>
      <c r="E7" s="260"/>
      <c r="F7" s="258"/>
      <c r="G7" s="46" t="s">
        <v>36</v>
      </c>
      <c r="H7" s="259" t="s">
        <v>106</v>
      </c>
      <c r="I7" s="265" t="s">
        <v>107</v>
      </c>
      <c r="J7" s="308"/>
      <c r="K7" s="307" t="s">
        <v>38</v>
      </c>
    </row>
    <row r="8" spans="2:11" x14ac:dyDescent="0.25">
      <c r="B8" s="38"/>
      <c r="C8" s="47"/>
      <c r="D8" s="95" t="s">
        <v>108</v>
      </c>
      <c r="E8" s="47" t="s">
        <v>109</v>
      </c>
      <c r="F8" s="258"/>
      <c r="G8" s="38"/>
      <c r="H8" s="49" t="s">
        <v>39</v>
      </c>
      <c r="I8" s="50" t="s">
        <v>110</v>
      </c>
      <c r="J8" s="266"/>
      <c r="K8" s="47"/>
    </row>
    <row r="9" spans="2:11" x14ac:dyDescent="0.25">
      <c r="B9" s="48" t="s">
        <v>118</v>
      </c>
      <c r="C9" s="298"/>
      <c r="D9" s="287"/>
      <c r="E9" s="288"/>
      <c r="G9" s="48" t="s">
        <v>5</v>
      </c>
      <c r="H9" s="284"/>
      <c r="I9" s="304"/>
      <c r="J9" s="39"/>
      <c r="K9" s="53"/>
    </row>
    <row r="10" spans="2:11" x14ac:dyDescent="0.25">
      <c r="B10" s="48" t="s">
        <v>119</v>
      </c>
      <c r="C10" s="299"/>
      <c r="D10" s="289"/>
      <c r="E10" s="290"/>
      <c r="G10" s="48" t="s">
        <v>122</v>
      </c>
      <c r="H10" s="284"/>
      <c r="I10" s="304"/>
      <c r="J10" s="39"/>
      <c r="K10" s="53"/>
    </row>
    <row r="11" spans="2:11" x14ac:dyDescent="0.25">
      <c r="B11" s="267" t="s">
        <v>111</v>
      </c>
      <c r="C11" s="300"/>
      <c r="D11" s="287"/>
      <c r="E11" s="288"/>
      <c r="G11" s="48" t="s">
        <v>121</v>
      </c>
      <c r="H11" s="284"/>
      <c r="I11" s="304"/>
      <c r="J11" s="39"/>
      <c r="K11" s="53"/>
    </row>
    <row r="12" spans="2:11" x14ac:dyDescent="0.25">
      <c r="B12" s="267"/>
      <c r="C12" s="301"/>
      <c r="D12" s="291"/>
      <c r="E12" s="292"/>
      <c r="G12" s="48" t="s">
        <v>123</v>
      </c>
      <c r="H12" s="284"/>
      <c r="I12" s="304"/>
      <c r="J12" s="39"/>
      <c r="K12" s="53"/>
    </row>
    <row r="13" spans="2:11" x14ac:dyDescent="0.25">
      <c r="B13" s="267" t="s">
        <v>120</v>
      </c>
      <c r="C13" s="301"/>
      <c r="D13" s="291"/>
      <c r="E13" s="288"/>
      <c r="G13" s="48" t="s">
        <v>112</v>
      </c>
      <c r="H13" s="284"/>
      <c r="I13" s="304"/>
      <c r="J13" s="39"/>
      <c r="K13" s="53"/>
    </row>
    <row r="14" spans="2:11" x14ac:dyDescent="0.25">
      <c r="B14" s="48" t="s">
        <v>125</v>
      </c>
      <c r="C14" s="300"/>
      <c r="D14" s="287"/>
      <c r="E14" s="293"/>
      <c r="G14" s="48"/>
      <c r="H14" s="284"/>
      <c r="I14" s="304"/>
      <c r="J14" s="39"/>
      <c r="K14" s="53"/>
    </row>
    <row r="15" spans="2:11" x14ac:dyDescent="0.25">
      <c r="B15" s="48"/>
      <c r="C15" s="300"/>
      <c r="D15" s="287"/>
      <c r="E15" s="293"/>
      <c r="G15" s="48"/>
      <c r="H15" s="284"/>
      <c r="I15" s="304"/>
      <c r="J15" s="39"/>
      <c r="K15" s="53"/>
    </row>
    <row r="16" spans="2:11" x14ac:dyDescent="0.25">
      <c r="B16" s="48"/>
      <c r="C16" s="300"/>
      <c r="D16" s="287"/>
      <c r="E16" s="293"/>
      <c r="G16" s="48"/>
      <c r="H16" s="284"/>
      <c r="I16" s="304"/>
      <c r="J16" s="39"/>
      <c r="K16" s="53"/>
    </row>
    <row r="17" spans="2:11" x14ac:dyDescent="0.25">
      <c r="B17" s="48"/>
      <c r="C17" s="300"/>
      <c r="D17" s="287"/>
      <c r="E17" s="293"/>
      <c r="G17" s="48"/>
      <c r="H17" s="284"/>
      <c r="I17" s="304"/>
      <c r="J17" s="39"/>
      <c r="K17" s="53"/>
    </row>
    <row r="18" spans="2:11" x14ac:dyDescent="0.25">
      <c r="B18" s="268"/>
      <c r="C18" s="302"/>
      <c r="D18" s="294"/>
      <c r="E18" s="295"/>
      <c r="F18" s="269"/>
      <c r="G18" s="268"/>
      <c r="H18" s="285"/>
      <c r="I18" s="305"/>
      <c r="J18" s="270"/>
      <c r="K18" s="271"/>
    </row>
    <row r="19" spans="2:11" x14ac:dyDescent="0.25">
      <c r="B19" s="48" t="s">
        <v>113</v>
      </c>
      <c r="C19" s="300"/>
      <c r="D19" s="287"/>
      <c r="E19" s="293"/>
      <c r="G19" s="48"/>
      <c r="H19" s="284"/>
      <c r="I19" s="304"/>
      <c r="J19" s="39"/>
      <c r="K19" s="53"/>
    </row>
    <row r="20" spans="2:11" x14ac:dyDescent="0.25">
      <c r="B20" s="267" t="s">
        <v>114</v>
      </c>
      <c r="C20" s="303"/>
      <c r="D20" s="287"/>
      <c r="E20" s="288"/>
      <c r="G20" s="38" t="s">
        <v>115</v>
      </c>
      <c r="H20" s="286"/>
      <c r="I20" s="306"/>
      <c r="J20" s="272"/>
      <c r="K20" s="57"/>
    </row>
    <row r="21" spans="2:11" x14ac:dyDescent="0.25">
      <c r="B21" s="58" t="s">
        <v>0</v>
      </c>
      <c r="C21" s="59">
        <f>SUM(C9:C20)</f>
        <v>0</v>
      </c>
      <c r="D21" s="296">
        <f>SUM(D9:D20)</f>
        <v>0</v>
      </c>
      <c r="E21" s="297"/>
      <c r="G21" s="38" t="s">
        <v>0</v>
      </c>
      <c r="H21" s="286">
        <f>SUM(H9:H20)</f>
        <v>0</v>
      </c>
      <c r="I21" s="56">
        <f>SUM(I9:I20)</f>
        <v>0</v>
      </c>
      <c r="J21" s="60" t="s">
        <v>41</v>
      </c>
      <c r="K21" s="55">
        <f>H21+I21</f>
        <v>0</v>
      </c>
    </row>
    <row r="23" spans="2:11" x14ac:dyDescent="0.25">
      <c r="B23" s="273" t="s">
        <v>42</v>
      </c>
    </row>
    <row r="24" spans="2:11" x14ac:dyDescent="0.25">
      <c r="B24" s="417" t="s">
        <v>116</v>
      </c>
      <c r="C24" s="418"/>
      <c r="D24" s="274"/>
      <c r="E24" s="274"/>
      <c r="G24" s="58" t="s">
        <v>43</v>
      </c>
      <c r="H24" s="61"/>
      <c r="I24" s="61"/>
      <c r="J24" s="61"/>
      <c r="K24" s="62"/>
    </row>
    <row r="25" spans="2:11" x14ac:dyDescent="0.25">
      <c r="B25" s="419"/>
      <c r="C25" s="420"/>
      <c r="D25" s="274"/>
      <c r="E25" s="274"/>
      <c r="G25" s="48"/>
      <c r="H25" s="309" t="s">
        <v>44</v>
      </c>
      <c r="I25" s="63">
        <f>C21-I21</f>
        <v>0</v>
      </c>
      <c r="J25" s="64"/>
      <c r="K25" s="65"/>
    </row>
    <row r="26" spans="2:11" x14ac:dyDescent="0.25">
      <c r="B26" s="419"/>
      <c r="C26" s="420"/>
      <c r="D26" s="274"/>
      <c r="E26" s="274"/>
      <c r="G26" s="38"/>
      <c r="H26" s="310" t="s">
        <v>45</v>
      </c>
      <c r="I26" s="275">
        <f>C21-K21</f>
        <v>0</v>
      </c>
      <c r="J26" s="276" t="s">
        <v>117</v>
      </c>
      <c r="K26" s="277">
        <v>1595</v>
      </c>
    </row>
    <row r="27" spans="2:11" x14ac:dyDescent="0.25">
      <c r="B27" s="421"/>
      <c r="C27" s="422"/>
      <c r="D27" s="274"/>
      <c r="E27" s="274"/>
      <c r="G27" s="58"/>
      <c r="H27" s="282" t="s">
        <v>124</v>
      </c>
      <c r="I27" s="283">
        <f>IF(I26&lt;0,0,MIN(350,0.7*I26)+MAX(0,0.5*(I26-500)))</f>
        <v>0</v>
      </c>
    </row>
    <row r="28" spans="2:11" x14ac:dyDescent="0.25">
      <c r="H28" s="278"/>
      <c r="I28" s="279"/>
    </row>
    <row r="29" spans="2:11" x14ac:dyDescent="0.25">
      <c r="H29" s="278"/>
      <c r="I29" s="279"/>
    </row>
    <row r="30" spans="2:11" x14ac:dyDescent="0.25">
      <c r="G30" s="280"/>
      <c r="I30" s="54"/>
    </row>
    <row r="31" spans="2:11" ht="15.75" thickBot="1" x14ac:dyDescent="0.3">
      <c r="B31" s="66"/>
      <c r="C31" s="66"/>
      <c r="D31" s="66"/>
      <c r="E31" s="66"/>
      <c r="F31" s="66"/>
      <c r="H31" s="280"/>
      <c r="I31" s="281"/>
    </row>
    <row r="32" spans="2:11" x14ac:dyDescent="0.25">
      <c r="B32" s="67" t="s">
        <v>46</v>
      </c>
      <c r="C32" s="68"/>
      <c r="D32" s="68"/>
      <c r="E32" s="68"/>
      <c r="F32" s="68"/>
    </row>
  </sheetData>
  <mergeCells count="4">
    <mergeCell ref="B1:K1"/>
    <mergeCell ref="B6:C6"/>
    <mergeCell ref="G6:K6"/>
    <mergeCell ref="B24:C27"/>
  </mergeCells>
  <pageMargins left="0.23622047244094491" right="0.23622047244094491" top="0.74803149606299213" bottom="0.74803149606299213" header="0.31496062992125984" footer="0.31496062992125984"/>
  <pageSetup paperSize="256" orientation="landscape" verticalDpi="203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4"/>
  <sheetViews>
    <sheetView showGridLines="0" zoomScaleNormal="100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F14" sqref="F14"/>
    </sheetView>
  </sheetViews>
  <sheetFormatPr baseColWidth="10" defaultColWidth="11.42578125" defaultRowHeight="14.25" x14ac:dyDescent="0.2"/>
  <cols>
    <col min="1" max="1" width="27.5703125" style="1" customWidth="1"/>
    <col min="2" max="2" width="7.85546875" style="1" customWidth="1"/>
    <col min="3" max="3" width="6.85546875" style="1" customWidth="1"/>
    <col min="4" max="4" width="9.42578125" style="1" customWidth="1"/>
    <col min="5" max="5" width="9" style="1" customWidth="1"/>
    <col min="6" max="6" width="7.140625" style="1" customWidth="1"/>
    <col min="7" max="7" width="43" style="1" customWidth="1"/>
    <col min="8" max="16384" width="11.42578125" style="1"/>
  </cols>
  <sheetData>
    <row r="1" spans="1:7" ht="5.25" customHeight="1" x14ac:dyDescent="0.25">
      <c r="A1" s="2"/>
      <c r="B1" s="3"/>
      <c r="C1" s="3"/>
      <c r="D1" s="3"/>
      <c r="E1" s="3"/>
      <c r="F1" s="3"/>
      <c r="G1" s="3"/>
    </row>
    <row r="2" spans="1:7" x14ac:dyDescent="0.2">
      <c r="A2" s="146"/>
      <c r="B2" s="235"/>
      <c r="C2" s="3"/>
      <c r="D2" s="3"/>
      <c r="E2" s="3"/>
    </row>
    <row r="3" spans="1:7" ht="6" customHeight="1" x14ac:dyDescent="0.2">
      <c r="A3" s="233"/>
      <c r="B3" s="5"/>
      <c r="C3" s="3"/>
      <c r="D3" s="3"/>
      <c r="E3" s="3"/>
      <c r="F3" s="3"/>
      <c r="G3" s="3"/>
    </row>
    <row r="4" spans="1:7" ht="15" x14ac:dyDescent="0.25">
      <c r="A4" s="233"/>
      <c r="B4" s="397" t="s">
        <v>89</v>
      </c>
      <c r="C4" s="398"/>
      <c r="D4" s="398"/>
      <c r="E4" s="383" t="s">
        <v>20</v>
      </c>
      <c r="F4" s="384"/>
      <c r="G4" s="386" t="s">
        <v>1</v>
      </c>
    </row>
    <row r="5" spans="1:7" ht="95.25" customHeight="1" x14ac:dyDescent="0.25">
      <c r="A5" s="40" t="s">
        <v>7</v>
      </c>
      <c r="B5" s="132" t="s">
        <v>96</v>
      </c>
      <c r="C5" s="133" t="s">
        <v>97</v>
      </c>
      <c r="D5" s="133" t="s">
        <v>98</v>
      </c>
      <c r="E5" s="132" t="s">
        <v>99</v>
      </c>
      <c r="F5" s="133" t="s">
        <v>100</v>
      </c>
      <c r="G5" s="387"/>
    </row>
    <row r="6" spans="1:7" ht="15.75" customHeight="1" x14ac:dyDescent="0.2">
      <c r="A6" s="246" t="str">
        <f>IF(Getränkekalkulation!A6="","-",Getränkekalkulation!A6)</f>
        <v>Wolters</v>
      </c>
      <c r="B6" s="234">
        <f>Getränkekalkulation!D6*Getränkekalkulation!G6</f>
        <v>0</v>
      </c>
      <c r="C6" s="236">
        <v>33</v>
      </c>
      <c r="D6" s="239">
        <f>IF(B6&gt;0,(Getränkekalkulation!K6*Getränkekalkulation!N6)*C6/B6,0)</f>
        <v>0</v>
      </c>
      <c r="E6" s="251">
        <f>Mischungen!F2</f>
        <v>0</v>
      </c>
      <c r="F6" s="241">
        <f t="shared" ref="F6:F30" si="0">IF(B6&gt;0,E6*C6/B6,0)</f>
        <v>0</v>
      </c>
      <c r="G6" s="240"/>
    </row>
    <row r="7" spans="1:7" ht="15.75" customHeight="1" x14ac:dyDescent="0.2">
      <c r="A7" s="247" t="str">
        <f>IF(Getränkekalkulation!A7="","-",Getränkekalkulation!A7)</f>
        <v>Wolters alkoholfrei</v>
      </c>
      <c r="B7" s="234">
        <f>Getränkekalkulation!D7*Getränkekalkulation!G7</f>
        <v>0</v>
      </c>
      <c r="C7" s="237"/>
      <c r="D7" s="239">
        <f>IF(B7&gt;0,(Getränkekalkulation!K7*Getränkekalkulation!N7)*C7/B7,0)</f>
        <v>0</v>
      </c>
      <c r="E7" s="251">
        <f>Mischungen!F3</f>
        <v>0</v>
      </c>
      <c r="F7" s="241">
        <f t="shared" si="0"/>
        <v>0</v>
      </c>
      <c r="G7" s="242"/>
    </row>
    <row r="8" spans="1:7" ht="15.75" customHeight="1" x14ac:dyDescent="0.2">
      <c r="A8" s="247" t="str">
        <f>IF(Getränkekalkulation!A8="","-",Getränkekalkulation!A8)</f>
        <v>Wolters Weizen hefe</v>
      </c>
      <c r="B8" s="234">
        <f>Getränkekalkulation!D8*Getränkekalkulation!G8</f>
        <v>0</v>
      </c>
      <c r="C8" s="237"/>
      <c r="D8" s="239">
        <f>IF(B8&gt;0,(Getränkekalkulation!K8*Getränkekalkulation!N8)*C8/B8,0)</f>
        <v>0</v>
      </c>
      <c r="E8" s="251">
        <f>Mischungen!F4</f>
        <v>0</v>
      </c>
      <c r="F8" s="241">
        <f t="shared" si="0"/>
        <v>0</v>
      </c>
      <c r="G8" s="242"/>
    </row>
    <row r="9" spans="1:7" ht="15.75" customHeight="1" x14ac:dyDescent="0.2">
      <c r="A9" s="247" t="str">
        <f>IF(Getränkekalkulation!A9="","-",Getränkekalkulation!A9)</f>
        <v>Wolter Weizen alkoholfrei</v>
      </c>
      <c r="B9" s="234">
        <f>Getränkekalkulation!D9*Getränkekalkulation!G9</f>
        <v>0</v>
      </c>
      <c r="C9" s="237"/>
      <c r="D9" s="239">
        <f>IF(B9&gt;0,(Getränkekalkulation!K9*Getränkekalkulation!N9)*C9/B9,0)</f>
        <v>0</v>
      </c>
      <c r="E9" s="251">
        <f>Mischungen!F5</f>
        <v>0</v>
      </c>
      <c r="F9" s="241">
        <f t="shared" si="0"/>
        <v>0</v>
      </c>
      <c r="G9" s="242"/>
    </row>
    <row r="10" spans="1:7" ht="15.75" customHeight="1" x14ac:dyDescent="0.2">
      <c r="A10" s="247" t="str">
        <f>IF(Getränkekalkulation!A10="","-",Getränkekalkulation!A10)</f>
        <v>Wasser</v>
      </c>
      <c r="B10" s="234">
        <f>Getränkekalkulation!D10*Getränkekalkulation!G10</f>
        <v>0</v>
      </c>
      <c r="C10" s="237"/>
      <c r="D10" s="239">
        <f>IF(B10&gt;0,(Getränkekalkulation!K10*Getränkekalkulation!N10)*C10/B10,0)</f>
        <v>0</v>
      </c>
      <c r="E10" s="251">
        <f>Mischungen!F6</f>
        <v>0</v>
      </c>
      <c r="F10" s="241">
        <f t="shared" si="0"/>
        <v>0</v>
      </c>
      <c r="G10" s="242"/>
    </row>
    <row r="11" spans="1:7" ht="15.75" customHeight="1" x14ac:dyDescent="0.2">
      <c r="A11" s="247" t="str">
        <f>IF(Getränkekalkulation!A11="","-",Getränkekalkulation!A11)</f>
        <v>Cola</v>
      </c>
      <c r="B11" s="234">
        <f>Getränkekalkulation!D11*Getränkekalkulation!G11</f>
        <v>0</v>
      </c>
      <c r="C11" s="237"/>
      <c r="D11" s="239">
        <f>IF(B11&gt;0,(Getränkekalkulation!K11*Getränkekalkulation!N11)*C11/B11,0)</f>
        <v>0</v>
      </c>
      <c r="E11" s="251">
        <f>Mischungen!F7</f>
        <v>0</v>
      </c>
      <c r="F11" s="241">
        <f t="shared" si="0"/>
        <v>0</v>
      </c>
      <c r="G11" s="242"/>
    </row>
    <row r="12" spans="1:7" ht="15.75" customHeight="1" x14ac:dyDescent="0.2">
      <c r="A12" s="247" t="str">
        <f>IF(Getränkekalkulation!A12="","-",Getränkekalkulation!A12)</f>
        <v>Fanta</v>
      </c>
      <c r="B12" s="234">
        <f>Getränkekalkulation!D12*Getränkekalkulation!G12</f>
        <v>0</v>
      </c>
      <c r="C12" s="237"/>
      <c r="D12" s="239">
        <f>IF(B12&gt;0,(Getränkekalkulation!K12*Getränkekalkulation!N12)*C12/B12,0)</f>
        <v>0</v>
      </c>
      <c r="E12" s="251">
        <f>Mischungen!F8</f>
        <v>0</v>
      </c>
      <c r="F12" s="241">
        <f t="shared" si="0"/>
        <v>0</v>
      </c>
      <c r="G12" s="242"/>
    </row>
    <row r="13" spans="1:7" ht="15.75" customHeight="1" x14ac:dyDescent="0.2">
      <c r="A13" s="247" t="str">
        <f>IF(Getränkekalkulation!A13="","-",Getränkekalkulation!A13)</f>
        <v xml:space="preserve">Sprite </v>
      </c>
      <c r="B13" s="234">
        <f>Getränkekalkulation!D13*Getränkekalkulation!G13</f>
        <v>0</v>
      </c>
      <c r="C13" s="237">
        <v>4</v>
      </c>
      <c r="D13" s="239">
        <f>IF(B13&gt;0,(Getränkekalkulation!K13*Getränkekalkulation!N13)*C13/B13,0)</f>
        <v>0</v>
      </c>
      <c r="E13" s="251">
        <f>Mischungen!F9</f>
        <v>0</v>
      </c>
      <c r="F13" s="241">
        <f t="shared" si="0"/>
        <v>0</v>
      </c>
      <c r="G13" s="242"/>
    </row>
    <row r="14" spans="1:7" ht="15.75" customHeight="1" x14ac:dyDescent="0.2">
      <c r="A14" s="247" t="str">
        <f>IF(Getränkekalkulation!A14="","-",Getränkekalkulation!A14)</f>
        <v>Ficken</v>
      </c>
      <c r="B14" s="234">
        <f>Getränkekalkulation!D14*Getränkekalkulation!G14</f>
        <v>0</v>
      </c>
      <c r="C14" s="237">
        <v>1</v>
      </c>
      <c r="D14" s="239">
        <f>IF(B14&gt;0,(Getränkekalkulation!K14*Getränkekalkulation!N14)*C14/B14,0)</f>
        <v>0</v>
      </c>
      <c r="E14" s="251">
        <f>Mischungen!F10</f>
        <v>0</v>
      </c>
      <c r="F14" s="241">
        <f t="shared" si="0"/>
        <v>0</v>
      </c>
      <c r="G14" s="242"/>
    </row>
    <row r="15" spans="1:7" ht="15.75" customHeight="1" x14ac:dyDescent="0.2">
      <c r="A15" s="247" t="str">
        <f>IF(Getränkekalkulation!A15="","-",Getränkekalkulation!A15)</f>
        <v>Klopfer</v>
      </c>
      <c r="B15" s="234">
        <f>Getränkekalkulation!D15*Getränkekalkulation!G15</f>
        <v>0</v>
      </c>
      <c r="C15" s="237">
        <v>1</v>
      </c>
      <c r="D15" s="239">
        <f>IF(B15&gt;0,(Getränkekalkulation!K15*Getränkekalkulation!N15)*C15/B15,0)</f>
        <v>0</v>
      </c>
      <c r="E15" s="251">
        <f>Mischungen!F11</f>
        <v>0</v>
      </c>
      <c r="F15" s="241">
        <f t="shared" si="0"/>
        <v>0</v>
      </c>
      <c r="G15" s="242"/>
    </row>
    <row r="16" spans="1:7" ht="15.75" customHeight="1" x14ac:dyDescent="0.2">
      <c r="A16" s="247" t="str">
        <f>IF(Getränkekalkulation!A16="","-",Getränkekalkulation!A16)</f>
        <v xml:space="preserve">Wodka Gorbatschow </v>
      </c>
      <c r="B16" s="234">
        <f>Getränkekalkulation!D16*Getränkekalkulation!G16</f>
        <v>0</v>
      </c>
      <c r="C16" s="237">
        <v>4</v>
      </c>
      <c r="D16" s="239">
        <f>IF(B16&gt;0,(Getränkekalkulation!K16*Getränkekalkulation!N16)*C16/B16,0)</f>
        <v>0</v>
      </c>
      <c r="E16" s="251">
        <f>Mischungen!F12</f>
        <v>0</v>
      </c>
      <c r="F16" s="241">
        <f t="shared" si="0"/>
        <v>0</v>
      </c>
      <c r="G16" s="242"/>
    </row>
    <row r="17" spans="1:7" ht="15.75" customHeight="1" x14ac:dyDescent="0.2">
      <c r="A17" s="247" t="str">
        <f>IF(Getränkekalkulation!A17="","-",Getränkekalkulation!A17)</f>
        <v>Korn Fürst Bismark</v>
      </c>
      <c r="B17" s="234">
        <f>Getränkekalkulation!D17*Getränkekalkulation!G17</f>
        <v>0</v>
      </c>
      <c r="C17" s="237">
        <v>1</v>
      </c>
      <c r="D17" s="239">
        <f>IF(B17&gt;0,(Getränkekalkulation!K17*Getränkekalkulation!N17)*C17/B17,0)</f>
        <v>0</v>
      </c>
      <c r="E17" s="251">
        <f>Mischungen!F13</f>
        <v>0</v>
      </c>
      <c r="F17" s="241">
        <f t="shared" si="0"/>
        <v>0</v>
      </c>
      <c r="G17" s="242"/>
    </row>
    <row r="18" spans="1:7" ht="15.75" customHeight="1" x14ac:dyDescent="0.2">
      <c r="A18" s="247" t="str">
        <f>IF(Getränkekalkulation!A18="","-",Getränkekalkulation!A18)</f>
        <v>Rum Havanna</v>
      </c>
      <c r="B18" s="234">
        <f>Getränkekalkulation!D18*Getränkekalkulation!G18</f>
        <v>0</v>
      </c>
      <c r="C18" s="237">
        <v>1</v>
      </c>
      <c r="D18" s="239">
        <f>IF(B18&gt;0,(Getränkekalkulation!K18*Getränkekalkulation!N18)*C18/B18,0)</f>
        <v>0</v>
      </c>
      <c r="E18" s="251">
        <f>Mischungen!F14</f>
        <v>0</v>
      </c>
      <c r="F18" s="241">
        <f t="shared" si="0"/>
        <v>0</v>
      </c>
      <c r="G18" s="242"/>
    </row>
    <row r="19" spans="1:7" ht="15.75" customHeight="1" x14ac:dyDescent="0.2">
      <c r="A19" s="247" t="str">
        <f>IF(Getränkekalkulation!A19="","-",Getränkekalkulation!A19)</f>
        <v xml:space="preserve">Jägermeister </v>
      </c>
      <c r="B19" s="234">
        <f>Getränkekalkulation!D19*Getränkekalkulation!G19</f>
        <v>0</v>
      </c>
      <c r="C19" s="237">
        <v>6</v>
      </c>
      <c r="D19" s="239">
        <f>IF(B19&gt;0,(Getränkekalkulation!K19*Getränkekalkulation!N19)*C19/B19,0)</f>
        <v>0</v>
      </c>
      <c r="E19" s="251">
        <f>Mischungen!F15</f>
        <v>0</v>
      </c>
      <c r="F19" s="241">
        <f t="shared" si="0"/>
        <v>0</v>
      </c>
      <c r="G19" s="243"/>
    </row>
    <row r="20" spans="1:7" ht="15.75" customHeight="1" x14ac:dyDescent="0.2">
      <c r="A20" s="247" t="str">
        <f>IF(Getränkekalkulation!A20="","-",Getränkekalkulation!A20)</f>
        <v>-</v>
      </c>
      <c r="B20" s="234">
        <f>Getränkekalkulation!D20*Getränkekalkulation!G20</f>
        <v>0</v>
      </c>
      <c r="C20" s="237">
        <v>2</v>
      </c>
      <c r="D20" s="239">
        <f>IF(B20&gt;0,(Getränkekalkulation!K20*Getränkekalkulation!N20)*C20/B20,0)</f>
        <v>0</v>
      </c>
      <c r="E20" s="251">
        <f>Mischungen!F16</f>
        <v>0</v>
      </c>
      <c r="F20" s="241">
        <f t="shared" si="0"/>
        <v>0</v>
      </c>
      <c r="G20" s="243"/>
    </row>
    <row r="21" spans="1:7" ht="15.75" customHeight="1" x14ac:dyDescent="0.2">
      <c r="A21" s="247" t="str">
        <f>IF(Getränkekalkulation!A21="","-",Getränkekalkulation!A21)</f>
        <v>-</v>
      </c>
      <c r="B21" s="234">
        <f>Getränkekalkulation!D21*Getränkekalkulation!G21</f>
        <v>0</v>
      </c>
      <c r="C21" s="237"/>
      <c r="D21" s="239">
        <f>IF(B21&gt;0,(Getränkekalkulation!K21*Getränkekalkulation!N21)*C21/B21,0)</f>
        <v>0</v>
      </c>
      <c r="E21" s="251">
        <f>Mischungen!F17</f>
        <v>0</v>
      </c>
      <c r="F21" s="241">
        <f t="shared" si="0"/>
        <v>0</v>
      </c>
      <c r="G21" s="243"/>
    </row>
    <row r="22" spans="1:7" ht="15.75" customHeight="1" x14ac:dyDescent="0.2">
      <c r="A22" s="247" t="str">
        <f>IF(Getränkekalkulation!A22="","-",Getränkekalkulation!A22)</f>
        <v>-</v>
      </c>
      <c r="B22" s="234">
        <f>Getränkekalkulation!D22*Getränkekalkulation!G22</f>
        <v>0</v>
      </c>
      <c r="C22" s="237"/>
      <c r="D22" s="239">
        <f>IF(B22&gt;0,(Getränkekalkulation!K22*Getränkekalkulation!N22)*C22/B22,0)</f>
        <v>0</v>
      </c>
      <c r="E22" s="251">
        <f>Mischungen!F18</f>
        <v>0</v>
      </c>
      <c r="F22" s="241">
        <f t="shared" si="0"/>
        <v>0</v>
      </c>
      <c r="G22" s="243"/>
    </row>
    <row r="23" spans="1:7" ht="15.75" customHeight="1" x14ac:dyDescent="0.2">
      <c r="A23" s="247" t="str">
        <f>IF(Getränkekalkulation!A23="","-",Getränkekalkulation!A23)</f>
        <v>-</v>
      </c>
      <c r="B23" s="234">
        <f>Getränkekalkulation!D23*Getränkekalkulation!G23</f>
        <v>0</v>
      </c>
      <c r="C23" s="237"/>
      <c r="D23" s="239">
        <f>IF(B23&gt;0,(Getränkekalkulation!K23*Getränkekalkulation!N23)*C23/B23,0)</f>
        <v>0</v>
      </c>
      <c r="E23" s="251">
        <f>Mischungen!F19</f>
        <v>0</v>
      </c>
      <c r="F23" s="241">
        <f t="shared" si="0"/>
        <v>0</v>
      </c>
      <c r="G23" s="243"/>
    </row>
    <row r="24" spans="1:7" ht="15.75" customHeight="1" x14ac:dyDescent="0.2">
      <c r="A24" s="247" t="str">
        <f>IF(Getränkekalkulation!A24="","-",Getränkekalkulation!A24)</f>
        <v>-</v>
      </c>
      <c r="B24" s="234">
        <f>Getränkekalkulation!D24*Getränkekalkulation!G24</f>
        <v>0</v>
      </c>
      <c r="C24" s="237"/>
      <c r="D24" s="239">
        <f>IF(B24&gt;0,(Getränkekalkulation!K24*Getränkekalkulation!N24)*C24/B24,0)</f>
        <v>0</v>
      </c>
      <c r="E24" s="251">
        <f>Mischungen!F20</f>
        <v>0</v>
      </c>
      <c r="F24" s="241">
        <f t="shared" si="0"/>
        <v>0</v>
      </c>
      <c r="G24" s="243"/>
    </row>
    <row r="25" spans="1:7" ht="15.75" customHeight="1" x14ac:dyDescent="0.2">
      <c r="A25" s="247" t="str">
        <f>IF(Getränkekalkulation!A25="","-",Getränkekalkulation!A25)</f>
        <v>-</v>
      </c>
      <c r="B25" s="234">
        <f>Getränkekalkulation!D25*Getränkekalkulation!G25</f>
        <v>0</v>
      </c>
      <c r="C25" s="237"/>
      <c r="D25" s="239">
        <f>IF(B25&gt;0,(Getränkekalkulation!K25*Getränkekalkulation!N25)*C25/B25,0)</f>
        <v>0</v>
      </c>
      <c r="E25" s="251">
        <f>Mischungen!F21</f>
        <v>0</v>
      </c>
      <c r="F25" s="241">
        <f t="shared" si="0"/>
        <v>0</v>
      </c>
      <c r="G25" s="243"/>
    </row>
    <row r="26" spans="1:7" ht="15.75" customHeight="1" x14ac:dyDescent="0.2">
      <c r="A26" s="247" t="str">
        <f>IF(Getränkekalkulation!A26="","-",Getränkekalkulation!A26)</f>
        <v>-</v>
      </c>
      <c r="B26" s="234">
        <f>Getränkekalkulation!D26*Getränkekalkulation!G26</f>
        <v>0</v>
      </c>
      <c r="C26" s="237"/>
      <c r="D26" s="239">
        <f>IF(B26&gt;0,(Getränkekalkulation!K26*Getränkekalkulation!N26)*C26/B26,0)</f>
        <v>0</v>
      </c>
      <c r="E26" s="251">
        <f>Mischungen!F22</f>
        <v>0</v>
      </c>
      <c r="F26" s="241">
        <f t="shared" si="0"/>
        <v>0</v>
      </c>
      <c r="G26" s="243"/>
    </row>
    <row r="27" spans="1:7" ht="15.75" customHeight="1" x14ac:dyDescent="0.2">
      <c r="A27" s="247" t="str">
        <f>IF(Getränkekalkulation!A27="","-",Getränkekalkulation!A27)</f>
        <v>-</v>
      </c>
      <c r="B27" s="234">
        <f>Getränkekalkulation!D27*Getränkekalkulation!G27</f>
        <v>0</v>
      </c>
      <c r="C27" s="237"/>
      <c r="D27" s="239">
        <f>IF(B27&gt;0,(Getränkekalkulation!K27*Getränkekalkulation!N27)*C27/B27,0)</f>
        <v>0</v>
      </c>
      <c r="E27" s="251">
        <f>Mischungen!F23</f>
        <v>0</v>
      </c>
      <c r="F27" s="241">
        <f t="shared" si="0"/>
        <v>0</v>
      </c>
      <c r="G27" s="243"/>
    </row>
    <row r="28" spans="1:7" ht="15.75" customHeight="1" x14ac:dyDescent="0.2">
      <c r="A28" s="247" t="str">
        <f>IF(Getränkekalkulation!A28="","-",Getränkekalkulation!A28)</f>
        <v>-</v>
      </c>
      <c r="B28" s="234">
        <f>Getränkekalkulation!D28*Getränkekalkulation!G28</f>
        <v>0</v>
      </c>
      <c r="C28" s="237"/>
      <c r="D28" s="239">
        <f>IF(B28&gt;0,(Getränkekalkulation!K28*Getränkekalkulation!N28)*C28/B28,0)</f>
        <v>0</v>
      </c>
      <c r="E28" s="251">
        <f>Mischungen!F24</f>
        <v>0</v>
      </c>
      <c r="F28" s="241">
        <f t="shared" si="0"/>
        <v>0</v>
      </c>
      <c r="G28" s="243"/>
    </row>
    <row r="29" spans="1:7" ht="15.75" customHeight="1" x14ac:dyDescent="0.2">
      <c r="A29" s="247" t="str">
        <f>IF(Getränkekalkulation!A29="","-",Getränkekalkulation!A29)</f>
        <v>-</v>
      </c>
      <c r="B29" s="234">
        <f>Getränkekalkulation!D29*Getränkekalkulation!G29</f>
        <v>0</v>
      </c>
      <c r="C29" s="237"/>
      <c r="D29" s="239">
        <f>IF(B29&gt;0,(Getränkekalkulation!K29*Getränkekalkulation!N29)*C29/B29,0)</f>
        <v>0</v>
      </c>
      <c r="E29" s="251">
        <f>Mischungen!F25</f>
        <v>0</v>
      </c>
      <c r="F29" s="241">
        <f t="shared" si="0"/>
        <v>0</v>
      </c>
      <c r="G29" s="244"/>
    </row>
    <row r="30" spans="1:7" ht="15.75" customHeight="1" x14ac:dyDescent="0.2">
      <c r="A30" s="248" t="str">
        <f>IF(Getränkekalkulation!A30="","-",Getränkekalkulation!A30)</f>
        <v>-</v>
      </c>
      <c r="B30" s="249">
        <f>Getränkekalkulation!D30*Getränkekalkulation!G30</f>
        <v>0</v>
      </c>
      <c r="C30" s="238"/>
      <c r="D30" s="250">
        <f>IF(B30&gt;0,(Getränkekalkulation!K30*Getränkekalkulation!N30)*C30/B30,0)</f>
        <v>0</v>
      </c>
      <c r="E30" s="251">
        <f>Mischungen!F26</f>
        <v>0</v>
      </c>
      <c r="F30" s="241">
        <f t="shared" si="0"/>
        <v>0</v>
      </c>
      <c r="G30" s="245"/>
    </row>
    <row r="32" spans="1:7" ht="15" customHeight="1" x14ac:dyDescent="0.2">
      <c r="A32" s="3"/>
      <c r="B32" s="392" t="s">
        <v>101</v>
      </c>
      <c r="C32" s="393"/>
      <c r="D32" s="252">
        <f>SUM(D6:D30)</f>
        <v>0</v>
      </c>
    </row>
    <row r="33" spans="1:4" ht="15" customHeight="1" x14ac:dyDescent="0.2">
      <c r="A33" s="3"/>
      <c r="B33" s="423" t="s">
        <v>72</v>
      </c>
      <c r="C33" s="424"/>
      <c r="D33" s="253" t="e">
        <f>SUM(F6:F30)/SUM(E6:E30)*Mischungen!P56</f>
        <v>#DIV/0!</v>
      </c>
    </row>
    <row r="34" spans="1:4" ht="15" customHeight="1" x14ac:dyDescent="0.2">
      <c r="A34" s="3"/>
      <c r="B34" s="388" t="s">
        <v>70</v>
      </c>
      <c r="C34" s="389"/>
      <c r="D34" s="254" t="e">
        <f>SUM(D32:D33)</f>
        <v>#DIV/0!</v>
      </c>
    </row>
  </sheetData>
  <sheetProtection formatCells="0" formatColumns="0" formatRows="0"/>
  <mergeCells count="6">
    <mergeCell ref="G4:G5"/>
    <mergeCell ref="B33:C33"/>
    <mergeCell ref="B32:C32"/>
    <mergeCell ref="B34:C34"/>
    <mergeCell ref="B4:D4"/>
    <mergeCell ref="E4:F4"/>
  </mergeCells>
  <pageMargins left="0.23622047244094491" right="0.23622047244094491" top="0.74803149606299213" bottom="0.74803149606299213" header="0.31496062992125984" footer="0.31496062992125984"/>
  <pageSetup paperSize="9" scale="99" orientation="landscape" blackAndWhite="1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Kalkulation</vt:lpstr>
      <vt:lpstr>Essen</vt:lpstr>
      <vt:lpstr>Getränkekalkulation</vt:lpstr>
      <vt:lpstr>Mischungen</vt:lpstr>
      <vt:lpstr>Abrechnung</vt:lpstr>
      <vt:lpstr>Getränkeabrechnung</vt:lpstr>
      <vt:lpstr>Getränkeabrechnung!Druckbereich</vt:lpstr>
      <vt:lpstr>Getränkekalkulation!Druckbereich</vt:lpstr>
      <vt:lpstr>Mischungen!Druckbereich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FSR</dc:creator>
  <cp:lastModifiedBy>Grit Hagedorn</cp:lastModifiedBy>
  <cp:lastPrinted>2018-05-25T07:51:08Z</cp:lastPrinted>
  <dcterms:created xsi:type="dcterms:W3CDTF">2016-03-07T10:14:32Z</dcterms:created>
  <dcterms:modified xsi:type="dcterms:W3CDTF">2023-10-16T08:24:21Z</dcterms:modified>
</cp:coreProperties>
</file>